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0" yWindow="300" windowWidth="12516" windowHeight="6816" firstSheet="2" activeTab="9"/>
  </bookViews>
  <sheets>
    <sheet name="CSAPATOK" sheetId="1" r:id="rId1"/>
    <sheet name="TÓTH" sheetId="2" r:id="rId2"/>
    <sheet name="SZÉCHENYI" sheetId="3" r:id="rId3"/>
    <sheet name="ERKEL" sheetId="4" r:id="rId4"/>
    <sheet name="BREYER" sheetId="5" r:id="rId5"/>
    <sheet name="BARCZA" sheetId="6" r:id="rId6"/>
    <sheet name="ASZTALOS" sheetId="7" r:id="rId7"/>
    <sheet name="MARÓCZY" sheetId="8" r:id="rId8"/>
    <sheet name="CHAROUSEK" sheetId="9" r:id="rId9"/>
    <sheet name="Szabó L" sheetId="10" r:id="rId10"/>
  </sheets>
  <definedNames>
    <definedName name="Asztalos">'CSAPATOK'!$B$26:$D$41</definedName>
    <definedName name="Barcza">'CSAPATOK'!$F$26:$G$41</definedName>
    <definedName name="Breyer">'CSAPATOK'!$I$26:$J$41</definedName>
    <definedName name="Chrausek">'CSAPATOK'!$F$5:$G$20</definedName>
    <definedName name="Erkel">'CSAPATOK'!$B$47:$D$62</definedName>
    <definedName name="Maróczy">'CSAPATOK'!$I$5:$J$20</definedName>
    <definedName name="naptár">'CSAPATOK'!$L$1:$M$12</definedName>
    <definedName name="Szabó">'CSAPATOK'!$B$5:$D$20</definedName>
    <definedName name="Széchenyi">'CSAPATOK'!$F$47:$G$62</definedName>
    <definedName name="Tóth">'CSAPATOK'!$I$47:$J$62</definedName>
    <definedName name="Z_1023D06A_54F0_4F29_A4A5_05C7D641B0A2_.wvu.Cols" localSheetId="5" hidden="1">'BARCZA'!$G:$G</definedName>
    <definedName name="Z_1023D06A_54F0_4F29_A4A5_05C7D641B0A2_.wvu.Cols" localSheetId="8" hidden="1">'CHAROUSEK'!$G:$G</definedName>
    <definedName name="Z_1023D06A_54F0_4F29_A4A5_05C7D641B0A2_.wvu.Cols" localSheetId="0" hidden="1">'CSAPATOK'!$L:$M</definedName>
    <definedName name="Z_1023D06A_54F0_4F29_A4A5_05C7D641B0A2_.wvu.Cols" localSheetId="3" hidden="1">'ERKEL'!$G:$G</definedName>
    <definedName name="Z_1023D06A_54F0_4F29_A4A5_05C7D641B0A2_.wvu.Cols" localSheetId="7" hidden="1">'MARÓCZY'!$G:$G</definedName>
    <definedName name="Z_1023D06A_54F0_4F29_A4A5_05C7D641B0A2_.wvu.Cols" localSheetId="1" hidden="1">'TÓTH'!$G:$G</definedName>
    <definedName name="Z_1023D06A_54F0_4F29_A4A5_05C7D641B0A2_.wvu.Rows" localSheetId="0" hidden="1">'CSAPATOK'!$4:$4,'CSAPATOK'!$7:$7,'CSAPATOK'!$19:$20,'CSAPATOK'!$22:$22,'CSAPATOK'!$25:$25,'CSAPATOK'!$28:$28,'CSAPATOK'!$43:$43,'CSAPATOK'!$46:$46</definedName>
  </definedNames>
  <calcPr fullCalcOnLoad="1"/>
</workbook>
</file>

<file path=xl/sharedStrings.xml><?xml version="1.0" encoding="utf-8"?>
<sst xmlns="http://schemas.openxmlformats.org/spreadsheetml/2006/main" count="732" uniqueCount="141">
  <si>
    <t>I.forduló</t>
  </si>
  <si>
    <t>VII.forduló</t>
  </si>
  <si>
    <t>II.forduló</t>
  </si>
  <si>
    <t>VIII.forduló</t>
  </si>
  <si>
    <t>III.forduló</t>
  </si>
  <si>
    <t>IX.forduló</t>
  </si>
  <si>
    <t>IV.forduló</t>
  </si>
  <si>
    <t>X.forduló</t>
  </si>
  <si>
    <t>V.forduló</t>
  </si>
  <si>
    <t>XI.forduló</t>
  </si>
  <si>
    <t>VI.forduló</t>
  </si>
  <si>
    <t>évi</t>
  </si>
  <si>
    <t>bajnoki évad</t>
  </si>
  <si>
    <t>MSSZ</t>
  </si>
  <si>
    <t>kat.</t>
  </si>
  <si>
    <t>NB / 1.</t>
  </si>
  <si>
    <t>NB / 1B</t>
  </si>
  <si>
    <t>név:</t>
  </si>
  <si>
    <t>SZABÓ LÁSZLÓ</t>
  </si>
  <si>
    <t>CHAROUSEK REZSŐ</t>
  </si>
  <si>
    <t>MARÓCZY GÉZA</t>
  </si>
  <si>
    <t>Csapatnév</t>
  </si>
  <si>
    <t>Sorszám</t>
  </si>
  <si>
    <t>Orosházi SE</t>
  </si>
  <si>
    <t>HÜSI SC</t>
  </si>
  <si>
    <t>NB / 2.</t>
  </si>
  <si>
    <t>ASZTALOS LAJOS</t>
  </si>
  <si>
    <t>BARCZA GEDEON</t>
  </si>
  <si>
    <t>BREYER GYULA</t>
  </si>
  <si>
    <t>Fehérvár SE</t>
  </si>
  <si>
    <t>MAFC</t>
  </si>
  <si>
    <t>SSASSE</t>
  </si>
  <si>
    <t>Tiszavasvári SE</t>
  </si>
  <si>
    <t>SZTC</t>
  </si>
  <si>
    <t>ERKEL FERENC</t>
  </si>
  <si>
    <t>SZÉCHENYI ISTVÁN</t>
  </si>
  <si>
    <t>TÓTH LÁSZLÓ</t>
  </si>
  <si>
    <t>Gyulai SE</t>
  </si>
  <si>
    <t>Újszászi VVSE</t>
  </si>
  <si>
    <t>Karcagi SE</t>
  </si>
  <si>
    <t>Pásztói SE</t>
  </si>
  <si>
    <t>Bányász SK Ajka</t>
  </si>
  <si>
    <t>Fóti SE</t>
  </si>
  <si>
    <t>Lövő SE</t>
  </si>
  <si>
    <t>-</t>
  </si>
  <si>
    <t>Karmin PS</t>
  </si>
  <si>
    <t>dátomok</t>
  </si>
  <si>
    <t>TÁKISZ SE</t>
  </si>
  <si>
    <t>Balatonfüredi SC</t>
  </si>
  <si>
    <t>Péti MTE</t>
  </si>
  <si>
    <t>ASE Paks</t>
  </si>
  <si>
    <t>Haladás VSE</t>
  </si>
  <si>
    <t>ASS-Makói SVSE</t>
  </si>
  <si>
    <t>Pénzügyőr SE</t>
  </si>
  <si>
    <t>MLTC</t>
  </si>
  <si>
    <t>Dunaharaszti MTK</t>
  </si>
  <si>
    <t xml:space="preserve">BEAC </t>
  </si>
  <si>
    <t>Győri Elektromos</t>
  </si>
  <si>
    <t xml:space="preserve">Tabáni Sp.-Vízmű </t>
  </si>
  <si>
    <t>Haladás VSE-2</t>
  </si>
  <si>
    <t>Géniusz Tata-Naszály</t>
  </si>
  <si>
    <t>Tóth László SE</t>
  </si>
  <si>
    <t>Kisújszállási SE</t>
  </si>
  <si>
    <t>Maróczy SE</t>
  </si>
  <si>
    <t>D. Sakkbarátok</t>
  </si>
  <si>
    <t>Szigetszentmiklós</t>
  </si>
  <si>
    <t>ASS-Makói SVSE-2</t>
  </si>
  <si>
    <t>Decs-2</t>
  </si>
  <si>
    <t>Marcali VSZSE</t>
  </si>
  <si>
    <t>Kaposvári Bástya SE</t>
  </si>
  <si>
    <t>Bajai SSC</t>
  </si>
  <si>
    <t>Szentlőrinc</t>
  </si>
  <si>
    <t xml:space="preserve">EMSE-Miskolc </t>
  </si>
  <si>
    <t>Nyíregyházi SI</t>
  </si>
  <si>
    <t>SE  Kisbér- Ászár</t>
  </si>
  <si>
    <t>TTC Sakk</t>
  </si>
  <si>
    <t>Zsámbéki SBE</t>
  </si>
  <si>
    <t>Széchenyi ESE</t>
  </si>
  <si>
    <t>TURUL SE</t>
  </si>
  <si>
    <t>Békési TE</t>
  </si>
  <si>
    <t>Röszkei SK</t>
  </si>
  <si>
    <t>Sárvári Sakk Club SE</t>
  </si>
  <si>
    <t>Zala Volán TE</t>
  </si>
  <si>
    <t>Spartacus Sportkör</t>
  </si>
  <si>
    <t>Z.Bak</t>
  </si>
  <si>
    <t>Arborétum HSE</t>
  </si>
  <si>
    <t>Mátra SE</t>
  </si>
  <si>
    <t>Andornaktálya</t>
  </si>
  <si>
    <t>Vízügyi SC</t>
  </si>
  <si>
    <t>Pestszenlőrinc MDSC</t>
  </si>
  <si>
    <t>Gödöllő</t>
  </si>
  <si>
    <t>Mezőkövesd</t>
  </si>
  <si>
    <t>Decs 1990</t>
  </si>
  <si>
    <t>Budapesti Titánok</t>
  </si>
  <si>
    <t xml:space="preserve">Aquaprofit-NTSK </t>
  </si>
  <si>
    <t>Z.Csuti-Hydrocomp SK</t>
  </si>
  <si>
    <t>Tapolca Rockwool VSE</t>
  </si>
  <si>
    <t>SZ-A STE</t>
  </si>
  <si>
    <t>Komlói BSK</t>
  </si>
  <si>
    <t>Viadukt Biatorbágy</t>
  </si>
  <si>
    <t>Aquaprofit-NTSK II.</t>
  </si>
  <si>
    <t>ASE II. Paks</t>
  </si>
  <si>
    <t>Merkapt Kőbánya SC</t>
  </si>
  <si>
    <t>Vasas SC</t>
  </si>
  <si>
    <t>Hajdúböszörményi SE</t>
  </si>
  <si>
    <t>MVSI-Misk. KisBocsok</t>
  </si>
  <si>
    <t>Pénzügyőr SE II.</t>
  </si>
  <si>
    <t>Nagyatád SE</t>
  </si>
  <si>
    <t>Kiráy-FDSK</t>
  </si>
  <si>
    <t>Kbarcika VSC</t>
  </si>
  <si>
    <t>Edelényi VSE.</t>
  </si>
  <si>
    <t>Hajdúszoboszlói SSE</t>
  </si>
  <si>
    <t>Debreceni Sakkiskola</t>
  </si>
  <si>
    <t>Nádudvari Sakk SE.</t>
  </si>
  <si>
    <t>PIREMON SE.</t>
  </si>
  <si>
    <t>UDSE/KOMSZOL</t>
  </si>
  <si>
    <t>Nyergesújfalu</t>
  </si>
  <si>
    <t>Sárkány DSE-Sinus</t>
  </si>
  <si>
    <t xml:space="preserve">Hóbagoly SC  </t>
  </si>
  <si>
    <t>HASE</t>
  </si>
  <si>
    <t>MTK</t>
  </si>
  <si>
    <t>Jászberény</t>
  </si>
  <si>
    <t>Ezüst Huszár</t>
  </si>
  <si>
    <t>Pápa</t>
  </si>
  <si>
    <t>Tapolcai Kölcsey</t>
  </si>
  <si>
    <t>Szentesi Sakk SE</t>
  </si>
  <si>
    <t>Maróczy SE II.</t>
  </si>
  <si>
    <t>Tóth László SE II.</t>
  </si>
  <si>
    <t>20114/15</t>
  </si>
  <si>
    <t>2014.szeptember 07.</t>
  </si>
  <si>
    <t>2014.szeptember 21.</t>
  </si>
  <si>
    <t>2014. október 12.</t>
  </si>
  <si>
    <t>2014. november 16.</t>
  </si>
  <si>
    <t>2014. november 30.</t>
  </si>
  <si>
    <t>2014. december 14.</t>
  </si>
  <si>
    <t>2015. január 25.</t>
  </si>
  <si>
    <t>2015. február 08.</t>
  </si>
  <si>
    <t>2015. március 01.</t>
  </si>
  <si>
    <t>2015. március 22.</t>
  </si>
  <si>
    <t>2015. április 26.</t>
  </si>
  <si>
    <t>Félegyházi Honvéd TK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</si>
</sst>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13">
    <font>
      <sz val="10"/>
      <name val="Century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1"/>
      <name val="Century"/>
      <family val="1"/>
    </font>
    <font>
      <sz val="11"/>
      <name val="Century"/>
      <family val="1"/>
    </font>
    <font>
      <u val="single"/>
      <sz val="10"/>
      <color indexed="12"/>
      <name val="Century"/>
      <family val="1"/>
    </font>
    <font>
      <u val="single"/>
      <sz val="10"/>
      <color indexed="36"/>
      <name val="Century"/>
      <family val="1"/>
    </font>
    <font>
      <sz val="10"/>
      <name val="Arial"/>
      <family val="2"/>
    </font>
    <font>
      <sz val="8"/>
      <name val="Arial CE"/>
      <family val="0"/>
    </font>
    <font>
      <b/>
      <sz val="11"/>
      <name val="Arial"/>
      <family val="2"/>
    </font>
    <font>
      <b/>
      <sz val="12"/>
      <name val="Century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15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1" fillId="0" borderId="5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5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15" fontId="3" fillId="0" borderId="0" xfId="0" applyNumberFormat="1" applyFont="1" applyAlignment="1" applyProtection="1">
      <alignment horizontal="left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center"/>
      <protection hidden="1"/>
    </xf>
    <xf numFmtId="20" fontId="0" fillId="0" borderId="0" xfId="0" applyNumberFormat="1" applyAlignment="1" applyProtection="1">
      <alignment/>
      <protection hidden="1"/>
    </xf>
    <xf numFmtId="0" fontId="10" fillId="0" borderId="5" xfId="0" applyFont="1" applyBorder="1" applyAlignment="1" applyProtection="1">
      <alignment horizontal="center"/>
      <protection hidden="1"/>
    </xf>
    <xf numFmtId="0" fontId="10" fillId="0" borderId="5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15" fontId="3" fillId="0" borderId="0" xfId="0" applyNumberFormat="1" applyFont="1" applyBorder="1" applyAlignment="1" applyProtection="1">
      <alignment horizontal="left"/>
      <protection hidden="1"/>
    </xf>
    <xf numFmtId="0" fontId="0" fillId="0" borderId="5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2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 horizontal="center"/>
      <protection/>
    </xf>
    <xf numFmtId="0" fontId="10" fillId="0" borderId="5" xfId="0" applyFont="1" applyBorder="1" applyAlignment="1" applyProtection="1">
      <alignment horizontal="center"/>
      <protection/>
    </xf>
    <xf numFmtId="0" fontId="10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 hidden="1" locked="0"/>
    </xf>
    <xf numFmtId="0" fontId="0" fillId="0" borderId="5" xfId="0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left"/>
      <protection hidden="1" locked="0"/>
    </xf>
    <xf numFmtId="0" fontId="0" fillId="0" borderId="5" xfId="0" applyFont="1" applyBorder="1" applyAlignment="1" applyProtection="1">
      <alignment horizontal="left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B1:M81"/>
  <sheetViews>
    <sheetView workbookViewId="0" topLeftCell="A39">
      <selection activeCell="C51" sqref="C51"/>
    </sheetView>
  </sheetViews>
  <sheetFormatPr defaultColWidth="9.140625" defaultRowHeight="12.75"/>
  <cols>
    <col min="1" max="2" width="9.140625" style="3" customWidth="1"/>
    <col min="3" max="3" width="30.7109375" style="3" bestFit="1" customWidth="1"/>
    <col min="4" max="4" width="6.421875" style="3" customWidth="1"/>
    <col min="5" max="5" width="8.421875" style="3" customWidth="1"/>
    <col min="6" max="6" width="9.421875" style="3" bestFit="1" customWidth="1"/>
    <col min="7" max="7" width="28.8515625" style="3" bestFit="1" customWidth="1"/>
    <col min="8" max="8" width="7.57421875" style="3" customWidth="1"/>
    <col min="9" max="9" width="9.421875" style="3" bestFit="1" customWidth="1"/>
    <col min="10" max="10" width="29.00390625" style="3" bestFit="1" customWidth="1"/>
    <col min="11" max="11" width="9.140625" style="3" customWidth="1"/>
    <col min="12" max="13" width="21.57421875" style="3" hidden="1" customWidth="1"/>
    <col min="14" max="16384" width="9.140625" style="3" customWidth="1"/>
  </cols>
  <sheetData>
    <row r="1" spans="2:13" ht="13.5">
      <c r="B1" s="30" t="s">
        <v>128</v>
      </c>
      <c r="C1" s="30"/>
      <c r="D1" s="30"/>
      <c r="E1" s="1" t="s">
        <v>11</v>
      </c>
      <c r="F1" s="31" t="s">
        <v>12</v>
      </c>
      <c r="G1" s="31"/>
      <c r="H1" s="32" t="s">
        <v>13</v>
      </c>
      <c r="I1" s="32"/>
      <c r="J1" s="32"/>
      <c r="M1" s="3" t="s">
        <v>46</v>
      </c>
    </row>
    <row r="2" spans="2:13" ht="13.5">
      <c r="B2" s="35" t="s">
        <v>14</v>
      </c>
      <c r="C2" s="34" t="s">
        <v>15</v>
      </c>
      <c r="D2" s="34"/>
      <c r="E2" s="37"/>
      <c r="F2" s="34" t="s">
        <v>16</v>
      </c>
      <c r="G2" s="34"/>
      <c r="H2" s="37"/>
      <c r="I2" s="34" t="s">
        <v>16</v>
      </c>
      <c r="J2" s="34"/>
      <c r="L2" s="3">
        <v>1</v>
      </c>
      <c r="M2" s="13" t="s">
        <v>129</v>
      </c>
    </row>
    <row r="3" spans="2:13" ht="5.25" customHeight="1">
      <c r="B3" s="35"/>
      <c r="C3" s="34"/>
      <c r="D3" s="34"/>
      <c r="E3" s="38"/>
      <c r="F3" s="34"/>
      <c r="G3" s="34"/>
      <c r="H3" s="38"/>
      <c r="I3" s="34"/>
      <c r="J3" s="34"/>
      <c r="L3" s="3">
        <v>2</v>
      </c>
      <c r="M3" s="13" t="s">
        <v>130</v>
      </c>
    </row>
    <row r="4" spans="2:13" ht="13.5" hidden="1">
      <c r="B4" s="35"/>
      <c r="C4" s="34"/>
      <c r="D4" s="34"/>
      <c r="E4" s="38"/>
      <c r="F4" s="34"/>
      <c r="G4" s="34"/>
      <c r="H4" s="38"/>
      <c r="I4" s="34"/>
      <c r="J4" s="34"/>
      <c r="L4" s="3">
        <v>3</v>
      </c>
      <c r="M4" s="3" t="s">
        <v>131</v>
      </c>
    </row>
    <row r="5" spans="2:13" ht="13.5">
      <c r="B5" s="35" t="s">
        <v>17</v>
      </c>
      <c r="C5" s="10" t="s">
        <v>18</v>
      </c>
      <c r="D5" s="10"/>
      <c r="E5" s="38"/>
      <c r="F5" s="34" t="s">
        <v>19</v>
      </c>
      <c r="G5" s="34"/>
      <c r="H5" s="38"/>
      <c r="I5" s="34" t="s">
        <v>20</v>
      </c>
      <c r="J5" s="34"/>
      <c r="L5" s="3">
        <v>4</v>
      </c>
      <c r="M5" s="3" t="s">
        <v>132</v>
      </c>
    </row>
    <row r="6" spans="2:13" ht="13.5">
      <c r="B6" s="35"/>
      <c r="C6" s="10"/>
      <c r="D6" s="10"/>
      <c r="E6" s="38"/>
      <c r="F6" s="34"/>
      <c r="G6" s="34"/>
      <c r="H6" s="38"/>
      <c r="I6" s="34"/>
      <c r="J6" s="34"/>
      <c r="L6" s="3">
        <v>5</v>
      </c>
      <c r="M6" s="3" t="s">
        <v>133</v>
      </c>
    </row>
    <row r="7" spans="2:13" ht="13.5" hidden="1">
      <c r="B7" s="35"/>
      <c r="C7" s="10"/>
      <c r="D7" s="10"/>
      <c r="E7" s="38"/>
      <c r="F7" s="34"/>
      <c r="G7" s="34"/>
      <c r="H7" s="38"/>
      <c r="I7" s="34"/>
      <c r="J7" s="34"/>
      <c r="L7" s="3">
        <v>6</v>
      </c>
      <c r="M7" s="3" t="s">
        <v>134</v>
      </c>
    </row>
    <row r="8" spans="2:13" ht="13.5">
      <c r="B8" s="4" t="s">
        <v>22</v>
      </c>
      <c r="C8" s="11" t="s">
        <v>21</v>
      </c>
      <c r="D8" s="8"/>
      <c r="E8" s="38"/>
      <c r="F8" s="4" t="s">
        <v>22</v>
      </c>
      <c r="G8" s="4" t="s">
        <v>21</v>
      </c>
      <c r="H8" s="38"/>
      <c r="I8" s="4" t="s">
        <v>22</v>
      </c>
      <c r="J8" s="4" t="s">
        <v>21</v>
      </c>
      <c r="L8" s="3">
        <v>7</v>
      </c>
      <c r="M8" s="3" t="s">
        <v>135</v>
      </c>
    </row>
    <row r="9" spans="2:13" ht="15">
      <c r="B9" s="5">
        <v>8</v>
      </c>
      <c r="C9" s="20" t="s">
        <v>53</v>
      </c>
      <c r="D9" s="8"/>
      <c r="E9" s="38"/>
      <c r="F9" s="5">
        <v>4</v>
      </c>
      <c r="G9" s="20" t="s">
        <v>92</v>
      </c>
      <c r="H9" s="38"/>
      <c r="I9" s="5">
        <v>6</v>
      </c>
      <c r="J9" s="20" t="s">
        <v>61</v>
      </c>
      <c r="L9" s="3">
        <v>8</v>
      </c>
      <c r="M9" s="3" t="s">
        <v>136</v>
      </c>
    </row>
    <row r="10" spans="2:13" ht="15">
      <c r="B10" s="5">
        <v>7</v>
      </c>
      <c r="C10" s="20" t="s">
        <v>94</v>
      </c>
      <c r="D10" s="8"/>
      <c r="E10" s="38"/>
      <c r="F10" s="5">
        <v>5</v>
      </c>
      <c r="G10" s="20" t="s">
        <v>95</v>
      </c>
      <c r="H10" s="38"/>
      <c r="I10" s="5">
        <v>5</v>
      </c>
      <c r="J10" s="20" t="s">
        <v>63</v>
      </c>
      <c r="L10" s="3">
        <v>9</v>
      </c>
      <c r="M10" s="3" t="s">
        <v>137</v>
      </c>
    </row>
    <row r="11" spans="2:13" ht="15">
      <c r="B11" s="5">
        <v>3</v>
      </c>
      <c r="C11" s="20" t="s">
        <v>50</v>
      </c>
      <c r="D11" s="8"/>
      <c r="E11" s="38"/>
      <c r="F11" s="5">
        <v>6</v>
      </c>
      <c r="G11" s="20" t="s">
        <v>96</v>
      </c>
      <c r="H11" s="38"/>
      <c r="I11" s="5">
        <v>7</v>
      </c>
      <c r="J11" s="20" t="s">
        <v>62</v>
      </c>
      <c r="L11" s="3">
        <v>10</v>
      </c>
      <c r="M11" s="3" t="s">
        <v>138</v>
      </c>
    </row>
    <row r="12" spans="2:13" ht="15">
      <c r="B12" s="5">
        <v>6</v>
      </c>
      <c r="C12" s="20" t="s">
        <v>93</v>
      </c>
      <c r="D12" s="8"/>
      <c r="E12" s="38"/>
      <c r="F12" s="5">
        <v>10</v>
      </c>
      <c r="G12" s="20" t="s">
        <v>97</v>
      </c>
      <c r="H12" s="38"/>
      <c r="I12" s="5">
        <v>1</v>
      </c>
      <c r="J12" s="20" t="s">
        <v>102</v>
      </c>
      <c r="L12" s="3">
        <v>11</v>
      </c>
      <c r="M12" s="3" t="s">
        <v>139</v>
      </c>
    </row>
    <row r="13" spans="2:10" ht="15">
      <c r="B13" s="5">
        <v>4</v>
      </c>
      <c r="C13" s="20" t="s">
        <v>55</v>
      </c>
      <c r="D13" s="8"/>
      <c r="E13" s="38"/>
      <c r="F13" s="5">
        <v>1</v>
      </c>
      <c r="G13" s="20" t="s">
        <v>98</v>
      </c>
      <c r="H13" s="38"/>
      <c r="I13" s="5">
        <v>8</v>
      </c>
      <c r="J13" s="20" t="s">
        <v>103</v>
      </c>
    </row>
    <row r="14" spans="2:10" ht="15">
      <c r="B14" s="5">
        <v>1</v>
      </c>
      <c r="C14" s="20" t="s">
        <v>51</v>
      </c>
      <c r="D14" s="8"/>
      <c r="E14" s="38"/>
      <c r="F14" s="5">
        <v>9</v>
      </c>
      <c r="G14" s="20" t="s">
        <v>57</v>
      </c>
      <c r="H14" s="38"/>
      <c r="I14" s="5">
        <v>10</v>
      </c>
      <c r="J14" s="20" t="s">
        <v>58</v>
      </c>
    </row>
    <row r="15" spans="2:10" ht="15">
      <c r="B15" s="5">
        <v>9</v>
      </c>
      <c r="C15" s="20" t="s">
        <v>52</v>
      </c>
      <c r="D15" s="8"/>
      <c r="E15" s="38"/>
      <c r="F15" s="5">
        <v>2</v>
      </c>
      <c r="G15" s="20" t="s">
        <v>48</v>
      </c>
      <c r="H15" s="38"/>
      <c r="I15" s="5">
        <v>2</v>
      </c>
      <c r="J15" s="20" t="s">
        <v>104</v>
      </c>
    </row>
    <row r="16" spans="2:10" ht="15">
      <c r="B16" s="5">
        <v>5</v>
      </c>
      <c r="C16" s="20" t="s">
        <v>54</v>
      </c>
      <c r="D16" s="9"/>
      <c r="E16" s="38"/>
      <c r="F16" s="5">
        <v>8</v>
      </c>
      <c r="G16" s="20" t="s">
        <v>99</v>
      </c>
      <c r="H16" s="38"/>
      <c r="I16" s="5">
        <v>9</v>
      </c>
      <c r="J16" s="20" t="s">
        <v>105</v>
      </c>
    </row>
    <row r="17" spans="2:10" ht="15">
      <c r="B17" s="5">
        <v>2</v>
      </c>
      <c r="C17" s="20" t="s">
        <v>24</v>
      </c>
      <c r="D17" s="8"/>
      <c r="E17" s="38"/>
      <c r="F17" s="5">
        <v>7</v>
      </c>
      <c r="G17" s="20" t="s">
        <v>100</v>
      </c>
      <c r="H17" s="38"/>
      <c r="I17" s="5">
        <v>3</v>
      </c>
      <c r="J17" s="20" t="s">
        <v>106</v>
      </c>
    </row>
    <row r="18" spans="2:10" ht="15">
      <c r="B18" s="5">
        <v>10</v>
      </c>
      <c r="C18" s="20" t="s">
        <v>65</v>
      </c>
      <c r="D18" s="9"/>
      <c r="E18" s="38"/>
      <c r="F18" s="5">
        <v>3</v>
      </c>
      <c r="G18" s="20" t="s">
        <v>101</v>
      </c>
      <c r="H18" s="38"/>
      <c r="I18" s="5">
        <v>4</v>
      </c>
      <c r="J18" s="20" t="s">
        <v>55</v>
      </c>
    </row>
    <row r="19" spans="2:10" ht="13.5" hidden="1">
      <c r="B19" s="5"/>
      <c r="C19" s="7"/>
      <c r="D19" s="8"/>
      <c r="E19" s="38"/>
      <c r="F19" s="5"/>
      <c r="G19" s="19"/>
      <c r="H19" s="38"/>
      <c r="I19" s="5"/>
      <c r="J19" s="19"/>
    </row>
    <row r="20" spans="2:10" ht="13.5" hidden="1">
      <c r="B20" s="5"/>
      <c r="C20" s="7"/>
      <c r="D20" s="9"/>
      <c r="E20" s="39"/>
      <c r="F20" s="5"/>
      <c r="G20" s="16"/>
      <c r="H20" s="39"/>
      <c r="I20" s="5"/>
      <c r="J20" s="19"/>
    </row>
    <row r="21" spans="2:10" ht="13.5">
      <c r="B21" s="36"/>
      <c r="C21" s="36"/>
      <c r="D21" s="36"/>
      <c r="E21" s="36"/>
      <c r="F21" s="36"/>
      <c r="G21" s="36"/>
      <c r="H21" s="36"/>
      <c r="I21" s="36"/>
      <c r="J21" s="36"/>
    </row>
    <row r="22" spans="2:10" ht="13.5" hidden="1">
      <c r="B22" s="30" t="str">
        <f>$B$1</f>
        <v>20114/15</v>
      </c>
      <c r="C22" s="30"/>
      <c r="D22" s="30"/>
      <c r="E22" s="1" t="str">
        <f>$E$1</f>
        <v>évi</v>
      </c>
      <c r="F22" s="31" t="str">
        <f>$F$1</f>
        <v>bajnoki évad</v>
      </c>
      <c r="G22" s="31"/>
      <c r="H22" s="32" t="str">
        <f>$H$1</f>
        <v>MSSZ</v>
      </c>
      <c r="I22" s="32"/>
      <c r="J22" s="32"/>
    </row>
    <row r="23" spans="2:10" ht="13.5">
      <c r="B23" s="35" t="str">
        <f>$B$2</f>
        <v>kat.</v>
      </c>
      <c r="C23" s="34" t="s">
        <v>25</v>
      </c>
      <c r="D23" s="34"/>
      <c r="E23" s="32"/>
      <c r="F23" s="34" t="s">
        <v>25</v>
      </c>
      <c r="G23" s="34"/>
      <c r="H23" s="32"/>
      <c r="I23" s="34" t="s">
        <v>25</v>
      </c>
      <c r="J23" s="34"/>
    </row>
    <row r="24" spans="2:10" ht="4.5" customHeight="1">
      <c r="B24" s="35"/>
      <c r="C24" s="34"/>
      <c r="D24" s="34"/>
      <c r="E24" s="32"/>
      <c r="F24" s="34"/>
      <c r="G24" s="34"/>
      <c r="H24" s="32"/>
      <c r="I24" s="34"/>
      <c r="J24" s="34"/>
    </row>
    <row r="25" spans="2:10" ht="13.5" hidden="1">
      <c r="B25" s="35"/>
      <c r="C25" s="34"/>
      <c r="D25" s="34"/>
      <c r="E25" s="32"/>
      <c r="F25" s="34"/>
      <c r="G25" s="34"/>
      <c r="H25" s="32"/>
      <c r="I25" s="34"/>
      <c r="J25" s="34"/>
    </row>
    <row r="26" spans="2:10" ht="13.5">
      <c r="B26" s="35" t="str">
        <f>$B$5</f>
        <v>név:</v>
      </c>
      <c r="C26" s="34" t="s">
        <v>26</v>
      </c>
      <c r="D26" s="34"/>
      <c r="E26" s="32"/>
      <c r="F26" s="34" t="s">
        <v>27</v>
      </c>
      <c r="G26" s="34"/>
      <c r="H26" s="32"/>
      <c r="I26" s="34" t="s">
        <v>28</v>
      </c>
      <c r="J26" s="34"/>
    </row>
    <row r="27" spans="2:10" ht="10.5" customHeight="1">
      <c r="B27" s="35"/>
      <c r="C27" s="34"/>
      <c r="D27" s="34"/>
      <c r="E27" s="32"/>
      <c r="F27" s="34"/>
      <c r="G27" s="34"/>
      <c r="H27" s="32"/>
      <c r="I27" s="34"/>
      <c r="J27" s="34"/>
    </row>
    <row r="28" spans="2:10" ht="13.5" hidden="1">
      <c r="B28" s="35"/>
      <c r="C28" s="34"/>
      <c r="D28" s="34"/>
      <c r="E28" s="32"/>
      <c r="F28" s="34"/>
      <c r="G28" s="34"/>
      <c r="H28" s="32"/>
      <c r="I28" s="34"/>
      <c r="J28" s="34"/>
    </row>
    <row r="29" spans="2:10" ht="13.5">
      <c r="B29" s="4" t="s">
        <v>22</v>
      </c>
      <c r="C29" s="11" t="s">
        <v>21</v>
      </c>
      <c r="D29" s="12"/>
      <c r="E29" s="32"/>
      <c r="F29" s="4" t="s">
        <v>22</v>
      </c>
      <c r="G29" s="4" t="s">
        <v>21</v>
      </c>
      <c r="H29" s="32"/>
      <c r="I29" s="4" t="s">
        <v>22</v>
      </c>
      <c r="J29" s="4" t="s">
        <v>21</v>
      </c>
    </row>
    <row r="30" spans="2:10" ht="15">
      <c r="B30" s="5">
        <v>1</v>
      </c>
      <c r="C30" s="20" t="s">
        <v>107</v>
      </c>
      <c r="D30" s="7"/>
      <c r="E30" s="32"/>
      <c r="F30" s="5">
        <v>8</v>
      </c>
      <c r="G30" s="20" t="s">
        <v>64</v>
      </c>
      <c r="H30" s="32"/>
      <c r="I30" s="5">
        <v>3</v>
      </c>
      <c r="J30" s="20" t="s">
        <v>60</v>
      </c>
    </row>
    <row r="31" spans="2:10" ht="15">
      <c r="B31" s="5">
        <v>6</v>
      </c>
      <c r="C31" s="20" t="s">
        <v>70</v>
      </c>
      <c r="D31" s="7"/>
      <c r="E31" s="32"/>
      <c r="F31" s="5">
        <v>4</v>
      </c>
      <c r="G31" s="20" t="s">
        <v>109</v>
      </c>
      <c r="H31" s="32"/>
      <c r="I31" s="5">
        <v>12</v>
      </c>
      <c r="J31" s="21" t="s">
        <v>76</v>
      </c>
    </row>
    <row r="32" spans="2:10" ht="15">
      <c r="B32" s="5">
        <v>2</v>
      </c>
      <c r="C32" s="20" t="s">
        <v>29</v>
      </c>
      <c r="D32" s="7"/>
      <c r="E32" s="32"/>
      <c r="F32" s="5">
        <v>5</v>
      </c>
      <c r="G32" s="20" t="s">
        <v>73</v>
      </c>
      <c r="H32" s="32"/>
      <c r="I32" s="5">
        <v>11</v>
      </c>
      <c r="J32" s="20" t="s">
        <v>115</v>
      </c>
    </row>
    <row r="33" spans="2:10" ht="15">
      <c r="B33" s="5">
        <v>3</v>
      </c>
      <c r="C33" s="20" t="s">
        <v>68</v>
      </c>
      <c r="D33" s="7"/>
      <c r="E33" s="32"/>
      <c r="F33" s="5">
        <v>11</v>
      </c>
      <c r="G33" s="20" t="s">
        <v>110</v>
      </c>
      <c r="H33" s="32"/>
      <c r="I33" s="5">
        <v>2</v>
      </c>
      <c r="J33" s="20" t="s">
        <v>75</v>
      </c>
    </row>
    <row r="34" spans="2:10" ht="15">
      <c r="B34" s="5">
        <v>5</v>
      </c>
      <c r="C34" s="20" t="s">
        <v>71</v>
      </c>
      <c r="D34" s="7"/>
      <c r="E34" s="32"/>
      <c r="F34" s="5">
        <v>12</v>
      </c>
      <c r="G34" s="20" t="s">
        <v>31</v>
      </c>
      <c r="H34" s="32"/>
      <c r="I34" s="5">
        <v>5</v>
      </c>
      <c r="J34" s="20" t="s">
        <v>33</v>
      </c>
    </row>
    <row r="35" spans="2:10" ht="15">
      <c r="B35" s="5">
        <v>7</v>
      </c>
      <c r="C35" s="20" t="s">
        <v>108</v>
      </c>
      <c r="D35" s="7"/>
      <c r="E35" s="32"/>
      <c r="F35" s="5">
        <v>3</v>
      </c>
      <c r="G35" s="20" t="s">
        <v>111</v>
      </c>
      <c r="H35" s="32"/>
      <c r="I35" s="5">
        <v>6</v>
      </c>
      <c r="J35" s="20" t="s">
        <v>116</v>
      </c>
    </row>
    <row r="36" spans="2:10" ht="15">
      <c r="B36" s="5">
        <v>10</v>
      </c>
      <c r="C36" s="20" t="s">
        <v>69</v>
      </c>
      <c r="D36" s="7"/>
      <c r="E36" s="32"/>
      <c r="F36" s="5">
        <v>6</v>
      </c>
      <c r="G36" s="20" t="s">
        <v>112</v>
      </c>
      <c r="H36" s="32"/>
      <c r="I36" s="5">
        <v>1</v>
      </c>
      <c r="J36" s="20" t="s">
        <v>89</v>
      </c>
    </row>
    <row r="37" spans="2:10" ht="15">
      <c r="B37" s="5">
        <v>4</v>
      </c>
      <c r="C37" s="20" t="s">
        <v>45</v>
      </c>
      <c r="D37" s="7"/>
      <c r="E37" s="32"/>
      <c r="F37" s="5">
        <v>2</v>
      </c>
      <c r="G37" s="20" t="s">
        <v>113</v>
      </c>
      <c r="H37" s="32"/>
      <c r="I37" s="5">
        <v>7</v>
      </c>
      <c r="J37" s="20" t="s">
        <v>78</v>
      </c>
    </row>
    <row r="38" spans="2:10" ht="15">
      <c r="B38" s="5">
        <v>8</v>
      </c>
      <c r="C38" s="20" t="s">
        <v>49</v>
      </c>
      <c r="D38" s="7"/>
      <c r="E38" s="32"/>
      <c r="F38" s="5">
        <v>10</v>
      </c>
      <c r="G38" s="20" t="s">
        <v>72</v>
      </c>
      <c r="H38" s="32"/>
      <c r="I38" s="5">
        <v>9</v>
      </c>
      <c r="J38" s="20" t="s">
        <v>77</v>
      </c>
    </row>
    <row r="39" spans="2:10" ht="15">
      <c r="B39" s="5">
        <v>9</v>
      </c>
      <c r="C39" s="20" t="s">
        <v>67</v>
      </c>
      <c r="D39" s="7"/>
      <c r="E39" s="32"/>
      <c r="F39" s="5">
        <v>1</v>
      </c>
      <c r="G39" s="20" t="s">
        <v>114</v>
      </c>
      <c r="H39" s="32"/>
      <c r="I39" s="5">
        <v>8</v>
      </c>
      <c r="J39" s="20" t="s">
        <v>117</v>
      </c>
    </row>
    <row r="40" spans="2:10" ht="15">
      <c r="B40" s="5"/>
      <c r="C40" s="7"/>
      <c r="D40" s="7"/>
      <c r="E40" s="32"/>
      <c r="F40" s="5">
        <v>7</v>
      </c>
      <c r="G40" s="20" t="s">
        <v>32</v>
      </c>
      <c r="H40" s="32"/>
      <c r="I40" s="5">
        <v>10</v>
      </c>
      <c r="J40" s="20" t="s">
        <v>118</v>
      </c>
    </row>
    <row r="41" spans="2:10" ht="15">
      <c r="B41" s="5"/>
      <c r="C41" s="7"/>
      <c r="D41" s="7"/>
      <c r="E41" s="32"/>
      <c r="F41" s="5">
        <v>9</v>
      </c>
      <c r="G41" s="20" t="s">
        <v>91</v>
      </c>
      <c r="H41" s="32"/>
      <c r="I41" s="5">
        <v>4</v>
      </c>
      <c r="J41" s="20" t="s">
        <v>30</v>
      </c>
    </row>
    <row r="42" spans="2:10" ht="13.5">
      <c r="B42" s="33"/>
      <c r="C42" s="33"/>
      <c r="D42" s="33"/>
      <c r="E42" s="33"/>
      <c r="F42" s="33"/>
      <c r="G42" s="33"/>
      <c r="H42" s="33"/>
      <c r="I42" s="33"/>
      <c r="J42" s="33"/>
    </row>
    <row r="43" spans="2:10" ht="13.5" hidden="1">
      <c r="B43" s="30" t="str">
        <f>$B$1</f>
        <v>20114/15</v>
      </c>
      <c r="C43" s="30"/>
      <c r="D43" s="30"/>
      <c r="E43" s="1" t="str">
        <f>$E$1</f>
        <v>évi</v>
      </c>
      <c r="F43" s="31" t="str">
        <f>$F$1</f>
        <v>bajnoki évad</v>
      </c>
      <c r="G43" s="31"/>
      <c r="H43" s="32" t="str">
        <f>$H$1</f>
        <v>MSSZ</v>
      </c>
      <c r="I43" s="32"/>
      <c r="J43" s="32"/>
    </row>
    <row r="44" spans="2:10" ht="13.5">
      <c r="B44" s="35" t="str">
        <f>$B$2</f>
        <v>kat.</v>
      </c>
      <c r="C44" s="34" t="s">
        <v>25</v>
      </c>
      <c r="D44" s="34"/>
      <c r="E44" s="32"/>
      <c r="F44" s="34" t="s">
        <v>25</v>
      </c>
      <c r="G44" s="34"/>
      <c r="H44" s="32"/>
      <c r="I44" s="34" t="s">
        <v>25</v>
      </c>
      <c r="J44" s="34"/>
    </row>
    <row r="45" spans="2:10" ht="6.75" customHeight="1">
      <c r="B45" s="35"/>
      <c r="C45" s="34"/>
      <c r="D45" s="34"/>
      <c r="E45" s="32"/>
      <c r="F45" s="34"/>
      <c r="G45" s="34"/>
      <c r="H45" s="32"/>
      <c r="I45" s="34"/>
      <c r="J45" s="34"/>
    </row>
    <row r="46" spans="2:10" ht="13.5" hidden="1">
      <c r="B46" s="35"/>
      <c r="C46" s="34"/>
      <c r="D46" s="34"/>
      <c r="E46" s="32"/>
      <c r="F46" s="34"/>
      <c r="G46" s="34"/>
      <c r="H46" s="32"/>
      <c r="I46" s="34"/>
      <c r="J46" s="34"/>
    </row>
    <row r="47" spans="2:10" ht="13.5">
      <c r="B47" s="35" t="str">
        <f>$B$5</f>
        <v>név:</v>
      </c>
      <c r="C47" s="34" t="s">
        <v>34</v>
      </c>
      <c r="D47" s="34"/>
      <c r="E47" s="32"/>
      <c r="F47" s="34" t="s">
        <v>35</v>
      </c>
      <c r="G47" s="34"/>
      <c r="H47" s="32"/>
      <c r="I47" s="34" t="s">
        <v>36</v>
      </c>
      <c r="J47" s="34"/>
    </row>
    <row r="48" spans="2:10" ht="9" customHeight="1">
      <c r="B48" s="35"/>
      <c r="C48" s="34"/>
      <c r="D48" s="34"/>
      <c r="E48" s="32"/>
      <c r="F48" s="34"/>
      <c r="G48" s="34"/>
      <c r="H48" s="32"/>
      <c r="I48" s="34"/>
      <c r="J48" s="34"/>
    </row>
    <row r="49" spans="2:10" ht="1.5" customHeight="1">
      <c r="B49" s="35"/>
      <c r="C49" s="34"/>
      <c r="D49" s="34"/>
      <c r="E49" s="32"/>
      <c r="F49" s="34"/>
      <c r="G49" s="34"/>
      <c r="H49" s="32"/>
      <c r="I49" s="34"/>
      <c r="J49" s="34"/>
    </row>
    <row r="50" spans="2:10" ht="13.5">
      <c r="B50" s="28" t="s">
        <v>22</v>
      </c>
      <c r="C50" s="29" t="s">
        <v>21</v>
      </c>
      <c r="D50" s="12"/>
      <c r="E50" s="32"/>
      <c r="F50" s="4" t="s">
        <v>22</v>
      </c>
      <c r="G50" s="4" t="s">
        <v>21</v>
      </c>
      <c r="H50" s="32"/>
      <c r="I50" s="2" t="s">
        <v>22</v>
      </c>
      <c r="J50" s="4" t="s">
        <v>21</v>
      </c>
    </row>
    <row r="51" spans="2:10" ht="15">
      <c r="B51" s="26">
        <v>6</v>
      </c>
      <c r="C51" s="27" t="s">
        <v>56</v>
      </c>
      <c r="D51" s="22"/>
      <c r="E51" s="32"/>
      <c r="F51" s="5">
        <v>7</v>
      </c>
      <c r="G51" s="20" t="s">
        <v>74</v>
      </c>
      <c r="H51" s="32"/>
      <c r="I51" s="5">
        <v>8</v>
      </c>
      <c r="J51" s="20" t="s">
        <v>38</v>
      </c>
    </row>
    <row r="52" spans="2:10" ht="15">
      <c r="B52" s="26">
        <v>3</v>
      </c>
      <c r="C52" s="27" t="s">
        <v>119</v>
      </c>
      <c r="D52" s="22"/>
      <c r="E52" s="32"/>
      <c r="F52" s="5">
        <v>11</v>
      </c>
      <c r="G52" s="20" t="s">
        <v>81</v>
      </c>
      <c r="H52" s="32"/>
      <c r="I52" s="5">
        <v>7</v>
      </c>
      <c r="J52" s="20" t="s">
        <v>39</v>
      </c>
    </row>
    <row r="53" spans="2:10" ht="15">
      <c r="B53" s="26">
        <v>10</v>
      </c>
      <c r="C53" s="27" t="s">
        <v>86</v>
      </c>
      <c r="D53" s="22"/>
      <c r="E53" s="32"/>
      <c r="F53" s="5">
        <v>4</v>
      </c>
      <c r="G53" s="20" t="s">
        <v>41</v>
      </c>
      <c r="H53" s="32"/>
      <c r="I53" s="5">
        <v>4</v>
      </c>
      <c r="J53" s="20" t="s">
        <v>23</v>
      </c>
    </row>
    <row r="54" spans="2:10" ht="15">
      <c r="B54" s="26">
        <v>1</v>
      </c>
      <c r="C54" s="27" t="s">
        <v>88</v>
      </c>
      <c r="D54" s="22"/>
      <c r="E54" s="32"/>
      <c r="F54" s="5">
        <v>9</v>
      </c>
      <c r="G54" s="20" t="s">
        <v>82</v>
      </c>
      <c r="H54" s="32"/>
      <c r="I54" s="5">
        <v>9</v>
      </c>
      <c r="J54" s="20" t="s">
        <v>79</v>
      </c>
    </row>
    <row r="55" spans="2:10" ht="15">
      <c r="B55" s="26">
        <v>7</v>
      </c>
      <c r="C55" s="27" t="s">
        <v>42</v>
      </c>
      <c r="D55" s="22"/>
      <c r="E55" s="32"/>
      <c r="F55" s="5">
        <v>5</v>
      </c>
      <c r="G55" s="20" t="s">
        <v>83</v>
      </c>
      <c r="H55" s="32"/>
      <c r="I55" s="5">
        <v>3</v>
      </c>
      <c r="J55" s="20" t="s">
        <v>125</v>
      </c>
    </row>
    <row r="56" spans="2:10" ht="15">
      <c r="B56" s="26">
        <v>9</v>
      </c>
      <c r="C56" s="27" t="s">
        <v>40</v>
      </c>
      <c r="D56" s="22"/>
      <c r="E56" s="32"/>
      <c r="F56" s="5">
        <v>3</v>
      </c>
      <c r="G56" s="20" t="s">
        <v>122</v>
      </c>
      <c r="H56" s="32"/>
      <c r="I56" s="5">
        <v>12</v>
      </c>
      <c r="J56" s="20" t="s">
        <v>37</v>
      </c>
    </row>
    <row r="57" spans="2:10" ht="15">
      <c r="B57" s="26">
        <v>2</v>
      </c>
      <c r="C57" s="27" t="s">
        <v>90</v>
      </c>
      <c r="D57" s="22"/>
      <c r="E57" s="32"/>
      <c r="F57" s="5">
        <v>6</v>
      </c>
      <c r="G57" s="20" t="s">
        <v>43</v>
      </c>
      <c r="H57" s="32"/>
      <c r="I57" s="5">
        <v>5</v>
      </c>
      <c r="J57" s="20" t="s">
        <v>47</v>
      </c>
    </row>
    <row r="58" spans="2:10" ht="15">
      <c r="B58" s="26">
        <v>8</v>
      </c>
      <c r="C58" s="27" t="s">
        <v>87</v>
      </c>
      <c r="D58" s="22"/>
      <c r="E58" s="32"/>
      <c r="F58" s="5">
        <v>8</v>
      </c>
      <c r="G58" s="20" t="s">
        <v>85</v>
      </c>
      <c r="H58" s="32"/>
      <c r="I58" s="5">
        <v>10</v>
      </c>
      <c r="J58" s="20" t="s">
        <v>80</v>
      </c>
    </row>
    <row r="59" spans="2:10" ht="15">
      <c r="B59" s="26">
        <v>5</v>
      </c>
      <c r="C59" s="27" t="s">
        <v>120</v>
      </c>
      <c r="D59" s="22"/>
      <c r="E59" s="32"/>
      <c r="F59" s="5">
        <v>10</v>
      </c>
      <c r="G59" s="20" t="s">
        <v>123</v>
      </c>
      <c r="H59" s="32"/>
      <c r="I59" s="5">
        <v>1</v>
      </c>
      <c r="J59" s="20" t="s">
        <v>140</v>
      </c>
    </row>
    <row r="60" spans="2:10" ht="15">
      <c r="B60" s="26">
        <v>4</v>
      </c>
      <c r="C60" s="27" t="s">
        <v>121</v>
      </c>
      <c r="D60" s="22"/>
      <c r="E60" s="32"/>
      <c r="F60" s="5">
        <v>2</v>
      </c>
      <c r="G60" s="20" t="s">
        <v>59</v>
      </c>
      <c r="H60" s="32"/>
      <c r="I60" s="5">
        <v>11</v>
      </c>
      <c r="J60" s="20" t="s">
        <v>66</v>
      </c>
    </row>
    <row r="61" spans="2:10" ht="15">
      <c r="B61" s="25"/>
      <c r="C61" s="24"/>
      <c r="D61" s="22"/>
      <c r="E61" s="32"/>
      <c r="F61" s="5">
        <v>1</v>
      </c>
      <c r="G61" s="20" t="s">
        <v>124</v>
      </c>
      <c r="H61" s="32"/>
      <c r="I61" s="5">
        <v>6</v>
      </c>
      <c r="J61" s="20" t="s">
        <v>126</v>
      </c>
    </row>
    <row r="62" spans="2:10" ht="15">
      <c r="B62" s="5"/>
      <c r="C62" s="23"/>
      <c r="D62" s="7"/>
      <c r="E62" s="32"/>
      <c r="F62" s="5">
        <v>12</v>
      </c>
      <c r="G62" s="20" t="s">
        <v>84</v>
      </c>
      <c r="H62" s="32"/>
      <c r="I62" s="5">
        <v>2</v>
      </c>
      <c r="J62" s="20" t="s">
        <v>127</v>
      </c>
    </row>
    <row r="63" spans="2:10" ht="13.5">
      <c r="B63" s="33"/>
      <c r="C63" s="33"/>
      <c r="D63" s="33"/>
      <c r="E63" s="33"/>
      <c r="F63" s="33"/>
      <c r="G63" s="33"/>
      <c r="H63" s="33"/>
      <c r="I63" s="33"/>
      <c r="J63" s="33"/>
    </row>
    <row r="64" spans="2:10" ht="13.5">
      <c r="B64" s="6"/>
      <c r="C64" s="6"/>
      <c r="D64" s="6"/>
      <c r="E64" s="6"/>
      <c r="F64" s="6"/>
      <c r="G64" s="6"/>
      <c r="H64" s="6"/>
      <c r="I64" s="6"/>
      <c r="J64" s="6"/>
    </row>
    <row r="65" spans="2:10" ht="13.5">
      <c r="B65" s="6"/>
      <c r="C65" s="6"/>
      <c r="D65" s="6"/>
      <c r="E65" s="6"/>
      <c r="F65" s="6"/>
      <c r="G65" s="6"/>
      <c r="H65" s="6"/>
      <c r="I65" s="6"/>
      <c r="J65" s="6"/>
    </row>
    <row r="66" spans="2:10" ht="13.5">
      <c r="B66" s="6"/>
      <c r="C66" s="6"/>
      <c r="D66" s="6"/>
      <c r="E66" s="6"/>
      <c r="F66" s="6"/>
      <c r="G66" s="6"/>
      <c r="H66" s="6"/>
      <c r="I66" s="6"/>
      <c r="J66" s="6"/>
    </row>
    <row r="67" spans="2:10" ht="13.5">
      <c r="B67" s="6"/>
      <c r="C67" s="6"/>
      <c r="D67" s="6"/>
      <c r="E67" s="6"/>
      <c r="F67" s="6"/>
      <c r="G67" s="6"/>
      <c r="H67" s="6"/>
      <c r="I67" s="6"/>
      <c r="J67" s="6"/>
    </row>
    <row r="68" spans="2:10" ht="13.5">
      <c r="B68" s="6"/>
      <c r="C68" s="6"/>
      <c r="D68" s="6"/>
      <c r="E68" s="6"/>
      <c r="F68" s="6"/>
      <c r="G68" s="6"/>
      <c r="H68" s="6"/>
      <c r="I68" s="6"/>
      <c r="J68" s="6"/>
    </row>
    <row r="69" spans="2:10" ht="13.5">
      <c r="B69" s="6"/>
      <c r="C69" s="14"/>
      <c r="D69" s="6"/>
      <c r="E69" s="6"/>
      <c r="F69" s="6"/>
      <c r="G69" s="6"/>
      <c r="H69" s="6"/>
      <c r="I69" s="6"/>
      <c r="J69" s="6"/>
    </row>
    <row r="70" spans="2:10" ht="13.5">
      <c r="B70" s="6"/>
      <c r="C70" s="14"/>
      <c r="D70" s="6"/>
      <c r="E70" s="6"/>
      <c r="F70" s="6"/>
      <c r="G70" s="6"/>
      <c r="H70" s="6"/>
      <c r="I70" s="6"/>
      <c r="J70" s="6"/>
    </row>
    <row r="71" spans="2:10" ht="13.5">
      <c r="B71" s="6"/>
      <c r="C71" s="14"/>
      <c r="D71" s="6"/>
      <c r="E71" s="6"/>
      <c r="F71" s="6"/>
      <c r="G71" s="6"/>
      <c r="H71" s="6"/>
      <c r="I71" s="6"/>
      <c r="J71" s="6"/>
    </row>
    <row r="72" spans="2:10" ht="13.5">
      <c r="B72" s="6"/>
      <c r="C72" s="14"/>
      <c r="D72" s="6"/>
      <c r="E72" s="6"/>
      <c r="F72" s="6"/>
      <c r="G72" s="6"/>
      <c r="H72" s="6"/>
      <c r="I72" s="6"/>
      <c r="J72" s="6"/>
    </row>
    <row r="73" spans="2:10" ht="13.5">
      <c r="B73" s="6"/>
      <c r="C73" s="14"/>
      <c r="D73" s="6"/>
      <c r="E73" s="6"/>
      <c r="F73" s="6"/>
      <c r="G73" s="6"/>
      <c r="H73" s="6"/>
      <c r="I73" s="6"/>
      <c r="J73" s="6"/>
    </row>
    <row r="74" spans="2:10" ht="13.5">
      <c r="B74" s="6"/>
      <c r="C74" s="14"/>
      <c r="D74" s="6"/>
      <c r="E74" s="6"/>
      <c r="F74" s="6"/>
      <c r="G74" s="6"/>
      <c r="H74" s="6"/>
      <c r="I74" s="6"/>
      <c r="J74" s="6"/>
    </row>
    <row r="75" spans="2:10" ht="13.5">
      <c r="B75" s="6"/>
      <c r="C75" s="14"/>
      <c r="D75" s="6"/>
      <c r="E75" s="6"/>
      <c r="F75" s="6"/>
      <c r="G75" s="6"/>
      <c r="H75" s="6"/>
      <c r="I75" s="6"/>
      <c r="J75" s="6"/>
    </row>
    <row r="76" spans="2:10" ht="13.5">
      <c r="B76" s="6"/>
      <c r="C76" s="14"/>
      <c r="D76" s="6"/>
      <c r="E76" s="6"/>
      <c r="F76" s="6"/>
      <c r="G76" s="6"/>
      <c r="H76" s="6"/>
      <c r="I76" s="6"/>
      <c r="J76" s="6"/>
    </row>
    <row r="77" spans="2:10" ht="13.5">
      <c r="B77" s="6"/>
      <c r="C77" s="14"/>
      <c r="D77" s="6"/>
      <c r="E77" s="6"/>
      <c r="F77" s="6"/>
      <c r="G77" s="6"/>
      <c r="H77" s="6"/>
      <c r="I77" s="6"/>
      <c r="J77" s="6"/>
    </row>
    <row r="78" spans="2:10" ht="13.5">
      <c r="B78" s="6"/>
      <c r="C78" s="14"/>
      <c r="D78" s="6"/>
      <c r="E78" s="6"/>
      <c r="F78" s="6"/>
      <c r="G78" s="6"/>
      <c r="H78" s="6"/>
      <c r="I78" s="6"/>
      <c r="J78" s="6"/>
    </row>
    <row r="79" ht="13.5">
      <c r="C79" s="14"/>
    </row>
    <row r="80" ht="13.5">
      <c r="C80" s="15"/>
    </row>
    <row r="81" ht="13.5">
      <c r="C81" s="15"/>
    </row>
  </sheetData>
  <mergeCells count="41">
    <mergeCell ref="B2:B4"/>
    <mergeCell ref="C2:D4"/>
    <mergeCell ref="E2:E20"/>
    <mergeCell ref="F2:G4"/>
    <mergeCell ref="B5:B7"/>
    <mergeCell ref="F5:G7"/>
    <mergeCell ref="B1:D1"/>
    <mergeCell ref="F1:G1"/>
    <mergeCell ref="B21:J21"/>
    <mergeCell ref="B22:D22"/>
    <mergeCell ref="F22:G22"/>
    <mergeCell ref="H22:J22"/>
    <mergeCell ref="I5:J7"/>
    <mergeCell ref="H1:J1"/>
    <mergeCell ref="H2:H20"/>
    <mergeCell ref="I2:J4"/>
    <mergeCell ref="I26:J28"/>
    <mergeCell ref="E23:E41"/>
    <mergeCell ref="F23:G25"/>
    <mergeCell ref="F26:G28"/>
    <mergeCell ref="I23:J25"/>
    <mergeCell ref="B23:B25"/>
    <mergeCell ref="C23:D25"/>
    <mergeCell ref="H23:H41"/>
    <mergeCell ref="B44:B46"/>
    <mergeCell ref="C44:D46"/>
    <mergeCell ref="E44:E62"/>
    <mergeCell ref="F44:G46"/>
    <mergeCell ref="B26:B28"/>
    <mergeCell ref="C26:D28"/>
    <mergeCell ref="B42:J42"/>
    <mergeCell ref="B43:D43"/>
    <mergeCell ref="F43:G43"/>
    <mergeCell ref="H43:J43"/>
    <mergeCell ref="B63:J63"/>
    <mergeCell ref="H44:H62"/>
    <mergeCell ref="I44:J46"/>
    <mergeCell ref="B47:B49"/>
    <mergeCell ref="F47:G49"/>
    <mergeCell ref="I47:J49"/>
    <mergeCell ref="C47:D4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&amp;C&amp;D&amp;R&amp;P.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0"/>
  <dimension ref="A2:M49"/>
  <sheetViews>
    <sheetView tabSelected="1" workbookViewId="0" topLeftCell="A1">
      <selection activeCell="H3" sqref="H3"/>
    </sheetView>
  </sheetViews>
  <sheetFormatPr defaultColWidth="9.140625" defaultRowHeight="12.75"/>
  <cols>
    <col min="1" max="1" width="5.28125" style="68" customWidth="1"/>
    <col min="2" max="2" width="17.7109375" style="70" customWidth="1"/>
    <col min="3" max="3" width="2.28125" style="71" bestFit="1" customWidth="1"/>
    <col min="4" max="4" width="1.7109375" style="71" bestFit="1" customWidth="1"/>
    <col min="5" max="5" width="3.00390625" style="71" bestFit="1" customWidth="1"/>
    <col min="6" max="6" width="17.7109375" style="41" customWidth="1"/>
    <col min="7" max="7" width="1.1484375" style="68" customWidth="1"/>
    <col min="8" max="8" width="5.57421875" style="68" bestFit="1" customWidth="1"/>
    <col min="9" max="9" width="17.7109375" style="41" customWidth="1"/>
    <col min="10" max="10" width="2.28125" style="71" bestFit="1" customWidth="1"/>
    <col min="11" max="11" width="2.28125" style="68" customWidth="1"/>
    <col min="12" max="12" width="2.28125" style="68" bestFit="1" customWidth="1"/>
    <col min="13" max="13" width="17.7109375" style="41" customWidth="1"/>
    <col min="14" max="16384" width="9.140625" style="68" customWidth="1"/>
  </cols>
  <sheetData>
    <row r="2" spans="1:6" ht="12.75">
      <c r="A2" s="68">
        <v>1</v>
      </c>
      <c r="B2" s="69" t="str">
        <f>VLOOKUP(A2,Szabó,2,FALSE)</f>
        <v>Haladás VSE</v>
      </c>
      <c r="C2" s="68"/>
      <c r="D2" s="68"/>
      <c r="E2" s="68">
        <v>6</v>
      </c>
      <c r="F2" s="45" t="str">
        <f>VLOOKUP(E2,Szabó,2,FALSE)</f>
        <v>Budapesti Titánok</v>
      </c>
    </row>
    <row r="3" spans="1:6" ht="12.75">
      <c r="A3" s="68">
        <v>2</v>
      </c>
      <c r="B3" s="69" t="str">
        <f>VLOOKUP(A3,Szabó,2,FALSE)</f>
        <v>HÜSI SC</v>
      </c>
      <c r="C3" s="68"/>
      <c r="D3" s="68"/>
      <c r="E3" s="68">
        <v>7</v>
      </c>
      <c r="F3" s="45" t="str">
        <f>VLOOKUP(E3,Szabó,2,FALSE)</f>
        <v>Aquaprofit-NTSK </v>
      </c>
    </row>
    <row r="4" spans="1:6" ht="12.75">
      <c r="A4" s="68">
        <v>3</v>
      </c>
      <c r="B4" s="69" t="str">
        <f>VLOOKUP(A4,Szabó,2,FALSE)</f>
        <v>ASE Paks</v>
      </c>
      <c r="C4" s="68"/>
      <c r="D4" s="68"/>
      <c r="E4" s="68">
        <v>8</v>
      </c>
      <c r="F4" s="45" t="str">
        <f>VLOOKUP(E4,Szabó,2,FALSE)</f>
        <v>Pénzügyőr SE</v>
      </c>
    </row>
    <row r="5" spans="1:6" ht="12.75">
      <c r="A5" s="68">
        <v>4</v>
      </c>
      <c r="B5" s="69" t="str">
        <f>VLOOKUP(A5,Szabó,2,FALSE)</f>
        <v>Dunaharaszti MTK</v>
      </c>
      <c r="C5" s="68"/>
      <c r="D5" s="68"/>
      <c r="E5" s="68">
        <v>9</v>
      </c>
      <c r="F5" s="45" t="str">
        <f>VLOOKUP(E5,Szabó,2,FALSE)</f>
        <v>ASS-Makói SVSE</v>
      </c>
    </row>
    <row r="6" spans="1:6" ht="12.75">
      <c r="A6" s="68">
        <v>5</v>
      </c>
      <c r="B6" s="69" t="str">
        <f>VLOOKUP(A6,Szabó,2,FALSE)</f>
        <v>MLTC</v>
      </c>
      <c r="C6" s="68"/>
      <c r="D6" s="68"/>
      <c r="E6" s="68">
        <v>10</v>
      </c>
      <c r="F6" s="45" t="str">
        <f>VLOOKUP(E6,Szabó,2,FALSE)</f>
        <v>Szigetszentmiklós</v>
      </c>
    </row>
    <row r="7" spans="3:13" s="72" customFormat="1" ht="12.75">
      <c r="C7" s="71"/>
      <c r="D7" s="71"/>
      <c r="E7" s="71"/>
      <c r="F7" s="45"/>
      <c r="G7" s="73"/>
      <c r="H7" s="73"/>
      <c r="I7" s="48"/>
      <c r="J7" s="71"/>
      <c r="M7" s="41"/>
    </row>
    <row r="9" spans="2:13" ht="12.75">
      <c r="B9" s="86" t="s">
        <v>0</v>
      </c>
      <c r="C9" s="74"/>
      <c r="F9" s="51" t="str">
        <f>VLOOKUP(3,naptár,2,FALSE)</f>
        <v>2014. október 12.</v>
      </c>
      <c r="I9" s="50" t="s">
        <v>10</v>
      </c>
      <c r="J9" s="74"/>
      <c r="K9" s="71"/>
      <c r="L9" s="71"/>
      <c r="M9" s="51" t="str">
        <f>VLOOKUP(8,naptár,2,FALSE)</f>
        <v>2015. február 08.</v>
      </c>
    </row>
    <row r="10" spans="1:13" ht="12.75">
      <c r="A10" s="75"/>
      <c r="B10" s="87" t="str">
        <f>VLOOKUP(C10,Szabó,2,FALSE)</f>
        <v>Haladás VSE</v>
      </c>
      <c r="C10" s="76">
        <v>1</v>
      </c>
      <c r="D10" s="76" t="s">
        <v>44</v>
      </c>
      <c r="E10" s="77">
        <v>10</v>
      </c>
      <c r="F10" s="52" t="str">
        <f>VLOOKUP(E10,Szabó,2,FALSE)</f>
        <v>Szigetszentmiklós</v>
      </c>
      <c r="I10" s="52" t="str">
        <f>VLOOKUP(J10,Szabó,2,FALSE)</f>
        <v>Szigetszentmiklós</v>
      </c>
      <c r="J10" s="78">
        <v>10</v>
      </c>
      <c r="K10" s="79" t="s">
        <v>44</v>
      </c>
      <c r="L10" s="78">
        <v>8</v>
      </c>
      <c r="M10" s="52" t="str">
        <f>VLOOKUP(L10,Szabó,2,FALSE)</f>
        <v>Pénzügyőr SE</v>
      </c>
    </row>
    <row r="11" spans="1:13" ht="12.75">
      <c r="A11" s="75"/>
      <c r="B11" s="87" t="str">
        <f>VLOOKUP(C11,Szabó,2,FALSE)</f>
        <v>HÜSI SC</v>
      </c>
      <c r="C11" s="76">
        <v>2</v>
      </c>
      <c r="D11" s="76" t="s">
        <v>44</v>
      </c>
      <c r="E11" s="77">
        <v>9</v>
      </c>
      <c r="F11" s="52" t="str">
        <f>VLOOKUP(E11,Szabó,2,FALSE)</f>
        <v>ASS-Makói SVSE</v>
      </c>
      <c r="I11" s="52" t="str">
        <f>VLOOKUP(J11,Szabó,2,FALSE)</f>
        <v>ASS-Makói SVSE</v>
      </c>
      <c r="J11" s="78">
        <v>9</v>
      </c>
      <c r="K11" s="79" t="s">
        <v>44</v>
      </c>
      <c r="L11" s="78">
        <v>7</v>
      </c>
      <c r="M11" s="52" t="str">
        <f>VLOOKUP(L11,Szabó,2,FALSE)</f>
        <v>Aquaprofit-NTSK </v>
      </c>
    </row>
    <row r="12" spans="1:13" ht="12.75">
      <c r="A12" s="75"/>
      <c r="B12" s="87" t="str">
        <f>VLOOKUP(C12,Szabó,2,FALSE)</f>
        <v>ASE Paks</v>
      </c>
      <c r="C12" s="76">
        <v>3</v>
      </c>
      <c r="D12" s="76" t="s">
        <v>44</v>
      </c>
      <c r="E12" s="77">
        <v>8</v>
      </c>
      <c r="F12" s="52" t="str">
        <f>VLOOKUP(E12,Szabó,2,FALSE)</f>
        <v>Pénzügyőr SE</v>
      </c>
      <c r="I12" s="52" t="str">
        <f>VLOOKUP(J12,Szabó,2,FALSE)</f>
        <v>Haladás VSE</v>
      </c>
      <c r="J12" s="78">
        <v>1</v>
      </c>
      <c r="K12" s="79" t="s">
        <v>44</v>
      </c>
      <c r="L12" s="78">
        <v>6</v>
      </c>
      <c r="M12" s="52" t="str">
        <f>VLOOKUP(L12,Szabó,2,FALSE)</f>
        <v>Budapesti Titánok</v>
      </c>
    </row>
    <row r="13" spans="2:13" ht="12.75">
      <c r="B13" s="87" t="str">
        <f>VLOOKUP(C13,Szabó,2,FALSE)</f>
        <v>Dunaharaszti MTK</v>
      </c>
      <c r="C13" s="76">
        <v>4</v>
      </c>
      <c r="D13" s="76" t="s">
        <v>44</v>
      </c>
      <c r="E13" s="77">
        <v>7</v>
      </c>
      <c r="F13" s="52" t="str">
        <f>VLOOKUP(E13,Szabó,2,FALSE)</f>
        <v>Aquaprofit-NTSK </v>
      </c>
      <c r="H13" s="75"/>
      <c r="I13" s="52" t="str">
        <f>VLOOKUP(J13,Szabó,2,FALSE)</f>
        <v>HÜSI SC</v>
      </c>
      <c r="J13" s="78">
        <v>2</v>
      </c>
      <c r="K13" s="79" t="s">
        <v>44</v>
      </c>
      <c r="L13" s="78">
        <v>5</v>
      </c>
      <c r="M13" s="52" t="str">
        <f>VLOOKUP(L13,Szabó,2,FALSE)</f>
        <v>MLTC</v>
      </c>
    </row>
    <row r="14" spans="1:13" ht="12.75">
      <c r="A14" s="75"/>
      <c r="B14" s="87" t="str">
        <f>VLOOKUP(C14,Szabó,2,FALSE)</f>
        <v>MLTC</v>
      </c>
      <c r="C14" s="76">
        <v>5</v>
      </c>
      <c r="D14" s="76" t="s">
        <v>44</v>
      </c>
      <c r="E14" s="77">
        <v>6</v>
      </c>
      <c r="F14" s="52" t="str">
        <f>VLOOKUP(E14,Szabó,2,FALSE)</f>
        <v>Budapesti Titánok</v>
      </c>
      <c r="H14" s="75"/>
      <c r="I14" s="52" t="str">
        <f>VLOOKUP(J14,Szabó,2,FALSE)</f>
        <v>ASE Paks</v>
      </c>
      <c r="J14" s="78">
        <v>3</v>
      </c>
      <c r="K14" s="79" t="s">
        <v>44</v>
      </c>
      <c r="L14" s="78">
        <v>4</v>
      </c>
      <c r="M14" s="52" t="str">
        <f>VLOOKUP(L14,Szabó,2,FALSE)</f>
        <v>Dunaharaszti MTK</v>
      </c>
    </row>
    <row r="15" spans="2:12" ht="12.75">
      <c r="B15" s="88"/>
      <c r="E15" s="80"/>
      <c r="J15" s="81"/>
      <c r="K15" s="81"/>
      <c r="L15" s="81"/>
    </row>
    <row r="16" spans="2:13" ht="12.75">
      <c r="B16" s="86" t="s">
        <v>2</v>
      </c>
      <c r="C16" s="74"/>
      <c r="E16" s="80"/>
      <c r="F16" s="51" t="str">
        <f>VLOOKUP(4,naptár,2,FALSE)</f>
        <v>2014. november 16.</v>
      </c>
      <c r="I16" s="50" t="s">
        <v>1</v>
      </c>
      <c r="J16" s="82"/>
      <c r="K16" s="83"/>
      <c r="L16" s="83"/>
      <c r="M16" s="51" t="str">
        <f>VLOOKUP(9,naptár,2,FALSE)</f>
        <v>2015. március 01.</v>
      </c>
    </row>
    <row r="17" spans="2:13" ht="12.75">
      <c r="B17" s="87" t="str">
        <f>VLOOKUP(C17,Szabó,2,FALSE)</f>
        <v>Szigetszentmiklós</v>
      </c>
      <c r="C17" s="78">
        <v>10</v>
      </c>
      <c r="D17" s="79" t="s">
        <v>44</v>
      </c>
      <c r="E17" s="78">
        <v>6</v>
      </c>
      <c r="F17" s="52" t="str">
        <f>VLOOKUP(E17,Szabó,2,FALSE)</f>
        <v>Budapesti Titánok</v>
      </c>
      <c r="H17" s="75"/>
      <c r="I17" s="52" t="str">
        <f>VLOOKUP(J17,Szabó,2,FALSE)</f>
        <v>Dunaharaszti MTK</v>
      </c>
      <c r="J17" s="78">
        <v>4</v>
      </c>
      <c r="K17" s="79" t="s">
        <v>44</v>
      </c>
      <c r="L17" s="78">
        <v>10</v>
      </c>
      <c r="M17" s="52" t="str">
        <f>VLOOKUP(L17,Szabó,2,FALSE)</f>
        <v>Szigetszentmiklós</v>
      </c>
    </row>
    <row r="18" spans="2:13" ht="12.75">
      <c r="B18" s="87" t="str">
        <f>VLOOKUP(C18,Szabó,2,FALSE)</f>
        <v>Aquaprofit-NTSK </v>
      </c>
      <c r="C18" s="78">
        <v>7</v>
      </c>
      <c r="D18" s="79" t="s">
        <v>44</v>
      </c>
      <c r="E18" s="78">
        <v>5</v>
      </c>
      <c r="F18" s="52" t="str">
        <f>VLOOKUP(E18,Szabó,2,FALSE)</f>
        <v>MLTC</v>
      </c>
      <c r="H18" s="75"/>
      <c r="I18" s="52" t="str">
        <f>VLOOKUP(J18,Szabó,2,FALSE)</f>
        <v>MLTC</v>
      </c>
      <c r="J18" s="78">
        <v>5</v>
      </c>
      <c r="K18" s="79" t="s">
        <v>44</v>
      </c>
      <c r="L18" s="78">
        <v>3</v>
      </c>
      <c r="M18" s="52" t="str">
        <f>VLOOKUP(L18,Szabó,2,FALSE)</f>
        <v>ASE Paks</v>
      </c>
    </row>
    <row r="19" spans="2:13" ht="12.75">
      <c r="B19" s="87" t="str">
        <f>VLOOKUP(C19,Szabó,2,FALSE)</f>
        <v>Pénzügyőr SE</v>
      </c>
      <c r="C19" s="78">
        <v>8</v>
      </c>
      <c r="D19" s="79" t="s">
        <v>44</v>
      </c>
      <c r="E19" s="78">
        <v>4</v>
      </c>
      <c r="F19" s="52" t="str">
        <f>VLOOKUP(E19,Szabó,2,FALSE)</f>
        <v>Dunaharaszti MTK</v>
      </c>
      <c r="I19" s="52" t="str">
        <f>VLOOKUP(J19,Szabó,2,FALSE)</f>
        <v>Budapesti Titánok</v>
      </c>
      <c r="J19" s="78">
        <v>6</v>
      </c>
      <c r="K19" s="79" t="s">
        <v>44</v>
      </c>
      <c r="L19" s="78">
        <v>2</v>
      </c>
      <c r="M19" s="52" t="str">
        <f>VLOOKUP(L19,Szabó,2,FALSE)</f>
        <v>HÜSI SC</v>
      </c>
    </row>
    <row r="20" spans="1:13" ht="12.75">
      <c r="A20" s="75"/>
      <c r="B20" s="87" t="str">
        <f>VLOOKUP(C20,Szabó,2,FALSE)</f>
        <v>ASS-Makói SVSE</v>
      </c>
      <c r="C20" s="78">
        <v>9</v>
      </c>
      <c r="D20" s="79" t="s">
        <v>44</v>
      </c>
      <c r="E20" s="78">
        <v>3</v>
      </c>
      <c r="F20" s="52" t="str">
        <f>VLOOKUP(E20,Szabó,2,FALSE)</f>
        <v>ASE Paks</v>
      </c>
      <c r="H20" s="75"/>
      <c r="I20" s="52" t="str">
        <f>VLOOKUP(J20,Szabó,2,FALSE)</f>
        <v>Aquaprofit-NTSK </v>
      </c>
      <c r="J20" s="78">
        <v>7</v>
      </c>
      <c r="K20" s="79" t="s">
        <v>44</v>
      </c>
      <c r="L20" s="78">
        <v>1</v>
      </c>
      <c r="M20" s="52" t="str">
        <f>VLOOKUP(L20,Szabó,2,FALSE)</f>
        <v>Haladás VSE</v>
      </c>
    </row>
    <row r="21" spans="1:13" ht="12.75">
      <c r="A21" s="75"/>
      <c r="B21" s="87" t="str">
        <f>VLOOKUP(C21,Szabó,2,FALSE)</f>
        <v>Haladás VSE</v>
      </c>
      <c r="C21" s="78">
        <v>1</v>
      </c>
      <c r="D21" s="79" t="s">
        <v>44</v>
      </c>
      <c r="E21" s="78">
        <v>2</v>
      </c>
      <c r="F21" s="52" t="str">
        <f>VLOOKUP(E21,Szabó,2,FALSE)</f>
        <v>HÜSI SC</v>
      </c>
      <c r="I21" s="52" t="str">
        <f>VLOOKUP(J21,Szabó,2,FALSE)</f>
        <v>Pénzügyőr SE</v>
      </c>
      <c r="J21" s="78">
        <v>8</v>
      </c>
      <c r="K21" s="79" t="s">
        <v>44</v>
      </c>
      <c r="L21" s="78">
        <v>9</v>
      </c>
      <c r="M21" s="52" t="str">
        <f>VLOOKUP(L21,Szabó,2,FALSE)</f>
        <v>ASS-Makói SVSE</v>
      </c>
    </row>
    <row r="22" spans="2:12" ht="12.75">
      <c r="B22" s="88"/>
      <c r="C22" s="84"/>
      <c r="D22" s="84"/>
      <c r="E22" s="84"/>
      <c r="J22" s="84"/>
      <c r="K22" s="81"/>
      <c r="L22" s="81"/>
    </row>
    <row r="23" spans="2:13" ht="12.75">
      <c r="B23" s="86" t="s">
        <v>4</v>
      </c>
      <c r="C23" s="82"/>
      <c r="D23" s="85"/>
      <c r="E23" s="85"/>
      <c r="F23" s="51" t="str">
        <f>VLOOKUP(5,naptár,2,FALSE)</f>
        <v>2014. november 30.</v>
      </c>
      <c r="I23" s="50" t="s">
        <v>3</v>
      </c>
      <c r="J23" s="82"/>
      <c r="K23" s="83"/>
      <c r="L23" s="83"/>
      <c r="M23" s="51" t="str">
        <f>VLOOKUP(10,naptár,2,FALSE)</f>
        <v>2015. március 22.</v>
      </c>
    </row>
    <row r="24" spans="2:13" ht="12.75">
      <c r="B24" s="87" t="str">
        <f>VLOOKUP(C24,Szabó,2,FALSE)</f>
        <v>HÜSI SC</v>
      </c>
      <c r="C24" s="78">
        <v>2</v>
      </c>
      <c r="D24" s="79" t="s">
        <v>44</v>
      </c>
      <c r="E24" s="78">
        <v>10</v>
      </c>
      <c r="F24" s="52" t="str">
        <f>VLOOKUP(E24,Szabó,2,FALSE)</f>
        <v>Szigetszentmiklós</v>
      </c>
      <c r="I24" s="52" t="str">
        <f>VLOOKUP(J24,Szabó,2,FALSE)</f>
        <v>Szigetszentmiklós</v>
      </c>
      <c r="J24" s="78">
        <v>10</v>
      </c>
      <c r="K24" s="79" t="s">
        <v>44</v>
      </c>
      <c r="L24" s="78">
        <v>9</v>
      </c>
      <c r="M24" s="52" t="str">
        <f>VLOOKUP(L24,Szabó,2,FALSE)</f>
        <v>ASS-Makói SVSE</v>
      </c>
    </row>
    <row r="25" spans="1:13" ht="12.75">
      <c r="A25" s="75"/>
      <c r="B25" s="87" t="str">
        <f>VLOOKUP(C25,Szabó,2,FALSE)</f>
        <v>ASE Paks</v>
      </c>
      <c r="C25" s="78">
        <v>3</v>
      </c>
      <c r="D25" s="79" t="s">
        <v>44</v>
      </c>
      <c r="E25" s="78">
        <v>1</v>
      </c>
      <c r="F25" s="52" t="str">
        <f>VLOOKUP(E25,Szabó,2,FALSE)</f>
        <v>Haladás VSE</v>
      </c>
      <c r="H25" s="75"/>
      <c r="I25" s="52" t="str">
        <f>VLOOKUP(J25,Szabó,2,FALSE)</f>
        <v>Haladás VSE</v>
      </c>
      <c r="J25" s="78">
        <v>1</v>
      </c>
      <c r="K25" s="79" t="s">
        <v>44</v>
      </c>
      <c r="L25" s="78">
        <v>8</v>
      </c>
      <c r="M25" s="52" t="str">
        <f>VLOOKUP(L25,Szabó,2,FALSE)</f>
        <v>Pénzügyőr SE</v>
      </c>
    </row>
    <row r="26" spans="1:13" ht="12.75">
      <c r="A26" s="75"/>
      <c r="B26" s="89" t="str">
        <f>VLOOKUP(C26,Szabó,2,FALSE)</f>
        <v>Dunaharaszti MTK</v>
      </c>
      <c r="C26" s="78">
        <v>4</v>
      </c>
      <c r="D26" s="79" t="s">
        <v>44</v>
      </c>
      <c r="E26" s="78">
        <v>9</v>
      </c>
      <c r="F26" s="67" t="str">
        <f>VLOOKUP(E26,Szabó,2,FALSE)</f>
        <v>ASS-Makói SVSE</v>
      </c>
      <c r="H26" s="75"/>
      <c r="I26" s="52" t="str">
        <f>VLOOKUP(J26,Szabó,2,FALSE)</f>
        <v>HÜSI SC</v>
      </c>
      <c r="J26" s="78">
        <v>2</v>
      </c>
      <c r="K26" s="79" t="s">
        <v>44</v>
      </c>
      <c r="L26" s="78">
        <v>7</v>
      </c>
      <c r="M26" s="52" t="str">
        <f>VLOOKUP(L26,Szabó,2,FALSE)</f>
        <v>Aquaprofit-NTSK </v>
      </c>
    </row>
    <row r="27" spans="1:13" ht="12.75">
      <c r="A27" s="75"/>
      <c r="B27" s="87" t="str">
        <f>VLOOKUP(C27,Szabó,2,FALSE)</f>
        <v>MLTC</v>
      </c>
      <c r="C27" s="78">
        <v>5</v>
      </c>
      <c r="D27" s="79" t="s">
        <v>44</v>
      </c>
      <c r="E27" s="78">
        <v>8</v>
      </c>
      <c r="F27" s="52" t="str">
        <f>VLOOKUP(E27,Szabó,2,FALSE)</f>
        <v>Pénzügyőr SE</v>
      </c>
      <c r="I27" s="52" t="str">
        <f>VLOOKUP(J27,Szabó,2,FALSE)</f>
        <v>ASE Paks</v>
      </c>
      <c r="J27" s="78">
        <v>3</v>
      </c>
      <c r="K27" s="79" t="s">
        <v>44</v>
      </c>
      <c r="L27" s="78">
        <v>6</v>
      </c>
      <c r="M27" s="52" t="str">
        <f>VLOOKUP(L27,Szabó,2,FALSE)</f>
        <v>Budapesti Titánok</v>
      </c>
    </row>
    <row r="28" spans="1:13" ht="12.75">
      <c r="A28" s="75"/>
      <c r="B28" s="87" t="str">
        <f>VLOOKUP(C28,Szabó,2,FALSE)</f>
        <v>Budapesti Titánok</v>
      </c>
      <c r="C28" s="78">
        <v>6</v>
      </c>
      <c r="D28" s="79" t="s">
        <v>44</v>
      </c>
      <c r="E28" s="78">
        <v>7</v>
      </c>
      <c r="F28" s="52" t="str">
        <f>VLOOKUP(E28,Szabó,2,FALSE)</f>
        <v>Aquaprofit-NTSK </v>
      </c>
      <c r="H28" s="75"/>
      <c r="I28" s="52" t="str">
        <f>VLOOKUP(J28,Szabó,2,FALSE)</f>
        <v>Dunaharaszti MTK</v>
      </c>
      <c r="J28" s="78">
        <v>4</v>
      </c>
      <c r="K28" s="79" t="s">
        <v>44</v>
      </c>
      <c r="L28" s="78">
        <v>5</v>
      </c>
      <c r="M28" s="52" t="str">
        <f>VLOOKUP(L28,Szabó,2,FALSE)</f>
        <v>MLTC</v>
      </c>
    </row>
    <row r="29" spans="2:12" ht="12.75">
      <c r="B29" s="88"/>
      <c r="C29" s="84"/>
      <c r="D29" s="84"/>
      <c r="E29" s="84"/>
      <c r="J29" s="84"/>
      <c r="K29" s="81"/>
      <c r="L29" s="81"/>
    </row>
    <row r="30" spans="2:13" ht="12.75">
      <c r="B30" s="86" t="s">
        <v>6</v>
      </c>
      <c r="C30" s="82"/>
      <c r="D30" s="85"/>
      <c r="E30" s="85"/>
      <c r="F30" s="51" t="str">
        <f>VLOOKUP(6,naptár,2,FALSE)</f>
        <v>2014. december 14.</v>
      </c>
      <c r="I30" s="50" t="s">
        <v>5</v>
      </c>
      <c r="J30" s="82"/>
      <c r="K30" s="83"/>
      <c r="L30" s="83"/>
      <c r="M30" s="51" t="str">
        <f>VLOOKUP(11,naptár,2,FALSE)</f>
        <v>2015. április 26.</v>
      </c>
    </row>
    <row r="31" spans="1:13" ht="12.75">
      <c r="A31" s="75"/>
      <c r="B31" s="87" t="str">
        <f>VLOOKUP(C31,Szabó,2,FALSE)</f>
        <v>Szigetszentmiklós</v>
      </c>
      <c r="C31" s="78">
        <v>10</v>
      </c>
      <c r="D31" s="79" t="s">
        <v>44</v>
      </c>
      <c r="E31" s="78">
        <v>7</v>
      </c>
      <c r="F31" s="52" t="str">
        <f>VLOOKUP(E31,Szabó,2,FALSE)</f>
        <v>Aquaprofit-NTSK </v>
      </c>
      <c r="H31" s="75"/>
      <c r="I31" s="52" t="str">
        <f>VLOOKUP(J31,Szabó,2,FALSE)</f>
        <v>MLTC</v>
      </c>
      <c r="J31" s="78">
        <v>5</v>
      </c>
      <c r="K31" s="79" t="s">
        <v>44</v>
      </c>
      <c r="L31" s="78">
        <v>10</v>
      </c>
      <c r="M31" s="52" t="str">
        <f>VLOOKUP(L31,Szabó,2,FALSE)</f>
        <v>Szigetszentmiklós</v>
      </c>
    </row>
    <row r="32" spans="2:13" ht="12.75">
      <c r="B32" s="87" t="str">
        <f>VLOOKUP(C32,Szabó,2,FALSE)</f>
        <v>Pénzügyőr SE</v>
      </c>
      <c r="C32" s="78">
        <v>8</v>
      </c>
      <c r="D32" s="79" t="s">
        <v>44</v>
      </c>
      <c r="E32" s="78">
        <v>6</v>
      </c>
      <c r="F32" s="52" t="str">
        <f>VLOOKUP(E32,Szabó,2,FALSE)</f>
        <v>Budapesti Titánok</v>
      </c>
      <c r="H32" s="75"/>
      <c r="I32" s="52" t="str">
        <f>VLOOKUP(J32,Szabó,2,FALSE)</f>
        <v>Budapesti Titánok</v>
      </c>
      <c r="J32" s="78">
        <v>6</v>
      </c>
      <c r="K32" s="79" t="s">
        <v>44</v>
      </c>
      <c r="L32" s="78">
        <v>4</v>
      </c>
      <c r="M32" s="52" t="str">
        <f>VLOOKUP(L32,Szabó,2,FALSE)</f>
        <v>Dunaharaszti MTK</v>
      </c>
    </row>
    <row r="33" spans="2:13" ht="12.75">
      <c r="B33" s="87" t="str">
        <f>VLOOKUP(C33,Szabó,2,FALSE)</f>
        <v>ASS-Makói SVSE</v>
      </c>
      <c r="C33" s="78">
        <v>9</v>
      </c>
      <c r="D33" s="79" t="s">
        <v>44</v>
      </c>
      <c r="E33" s="78">
        <v>5</v>
      </c>
      <c r="F33" s="52" t="str">
        <f>VLOOKUP(E33,Szabó,2,FALSE)</f>
        <v>MLTC</v>
      </c>
      <c r="H33" s="75"/>
      <c r="I33" s="52" t="str">
        <f>VLOOKUP(J33,Szabó,2,FALSE)</f>
        <v>Aquaprofit-NTSK </v>
      </c>
      <c r="J33" s="78">
        <v>7</v>
      </c>
      <c r="K33" s="79" t="s">
        <v>44</v>
      </c>
      <c r="L33" s="78">
        <v>3</v>
      </c>
      <c r="M33" s="52" t="str">
        <f>VLOOKUP(L33,Szabó,2,FALSE)</f>
        <v>ASE Paks</v>
      </c>
    </row>
    <row r="34" spans="1:13" ht="12.75">
      <c r="A34" s="75"/>
      <c r="B34" s="87" t="str">
        <f>VLOOKUP(C34,Szabó,2,FALSE)</f>
        <v>Haladás VSE</v>
      </c>
      <c r="C34" s="78">
        <v>1</v>
      </c>
      <c r="D34" s="79" t="s">
        <v>44</v>
      </c>
      <c r="E34" s="78">
        <v>4</v>
      </c>
      <c r="F34" s="52" t="str">
        <f>VLOOKUP(E34,Szabó,2,FALSE)</f>
        <v>Dunaharaszti MTK</v>
      </c>
      <c r="H34" s="75"/>
      <c r="I34" s="52" t="str">
        <f>VLOOKUP(J34,Szabó,2,FALSE)</f>
        <v>Pénzügyőr SE</v>
      </c>
      <c r="J34" s="78">
        <v>8</v>
      </c>
      <c r="K34" s="79" t="s">
        <v>44</v>
      </c>
      <c r="L34" s="78">
        <v>2</v>
      </c>
      <c r="M34" s="52" t="str">
        <f>VLOOKUP(L34,Szabó,2,FALSE)</f>
        <v>HÜSI SC</v>
      </c>
    </row>
    <row r="35" spans="1:13" ht="12.75">
      <c r="A35" s="75"/>
      <c r="B35" s="87" t="str">
        <f>VLOOKUP(C35,Szabó,2,FALSE)</f>
        <v>HÜSI SC</v>
      </c>
      <c r="C35" s="78">
        <v>2</v>
      </c>
      <c r="D35" s="79" t="s">
        <v>44</v>
      </c>
      <c r="E35" s="78">
        <v>3</v>
      </c>
      <c r="F35" s="52" t="str">
        <f>VLOOKUP(E35,Szabó,2,FALSE)</f>
        <v>ASE Paks</v>
      </c>
      <c r="I35" s="52" t="str">
        <f>VLOOKUP(J35,Szabó,2,FALSE)</f>
        <v>ASS-Makói SVSE</v>
      </c>
      <c r="J35" s="78">
        <v>9</v>
      </c>
      <c r="K35" s="79" t="s">
        <v>44</v>
      </c>
      <c r="L35" s="78">
        <v>1</v>
      </c>
      <c r="M35" s="52" t="str">
        <f>VLOOKUP(L35,Szabó,2,FALSE)</f>
        <v>Haladás VSE</v>
      </c>
    </row>
    <row r="36" ht="12.75">
      <c r="B36" s="88"/>
    </row>
    <row r="37" spans="2:13" ht="12.75">
      <c r="B37" s="86" t="s">
        <v>8</v>
      </c>
      <c r="C37" s="74"/>
      <c r="F37" s="51" t="str">
        <f>VLOOKUP(7,naptár,2,FALSE)</f>
        <v>2015. január 25.</v>
      </c>
      <c r="I37" s="40"/>
      <c r="J37" s="68"/>
      <c r="M37" s="40"/>
    </row>
    <row r="38" spans="2:13" ht="12.75">
      <c r="B38" s="87" t="str">
        <f>VLOOKUP(C38,Szabó,2,FALSE)</f>
        <v>ASE Paks</v>
      </c>
      <c r="C38" s="78">
        <v>3</v>
      </c>
      <c r="D38" s="79" t="s">
        <v>44</v>
      </c>
      <c r="E38" s="78">
        <v>10</v>
      </c>
      <c r="F38" s="52" t="str">
        <f>VLOOKUP(E38,Szabó,2,FALSE)</f>
        <v>Szigetszentmiklós</v>
      </c>
      <c r="I38" s="40"/>
      <c r="J38" s="68"/>
      <c r="M38" s="40"/>
    </row>
    <row r="39" spans="2:13" ht="12.75">
      <c r="B39" s="87" t="str">
        <f>VLOOKUP(C39,Szabó,2,FALSE)</f>
        <v>Dunaharaszti MTK</v>
      </c>
      <c r="C39" s="78">
        <v>4</v>
      </c>
      <c r="D39" s="79" t="s">
        <v>44</v>
      </c>
      <c r="E39" s="78">
        <v>2</v>
      </c>
      <c r="F39" s="52" t="str">
        <f>VLOOKUP(E39,Szabó,2,FALSE)</f>
        <v>HÜSI SC</v>
      </c>
      <c r="H39" s="75"/>
      <c r="I39" s="40"/>
      <c r="J39" s="68"/>
      <c r="M39" s="40"/>
    </row>
    <row r="40" spans="1:13" ht="12.75">
      <c r="A40" s="75"/>
      <c r="B40" s="87" t="str">
        <f>VLOOKUP(C40,Szabó,2,FALSE)</f>
        <v>MLTC</v>
      </c>
      <c r="C40" s="78">
        <v>5</v>
      </c>
      <c r="D40" s="79" t="s">
        <v>44</v>
      </c>
      <c r="E40" s="78">
        <v>1</v>
      </c>
      <c r="F40" s="52" t="str">
        <f>VLOOKUP(E40,Szabó,2,FALSE)</f>
        <v>Haladás VSE</v>
      </c>
      <c r="H40" s="75"/>
      <c r="I40" s="40"/>
      <c r="J40" s="68"/>
      <c r="M40" s="40"/>
    </row>
    <row r="41" spans="2:13" ht="12.75">
      <c r="B41" s="87" t="str">
        <f>VLOOKUP(C41,Szabó,2,FALSE)</f>
        <v>Budapesti Titánok</v>
      </c>
      <c r="C41" s="78">
        <v>6</v>
      </c>
      <c r="D41" s="79" t="s">
        <v>44</v>
      </c>
      <c r="E41" s="78">
        <v>9</v>
      </c>
      <c r="F41" s="52" t="str">
        <f>VLOOKUP(E41,Szabó,2,FALSE)</f>
        <v>ASS-Makói SVSE</v>
      </c>
      <c r="I41" s="40"/>
      <c r="J41" s="68"/>
      <c r="M41" s="40"/>
    </row>
    <row r="42" spans="1:13" ht="12.75">
      <c r="A42" s="75"/>
      <c r="B42" s="87" t="str">
        <f>VLOOKUP(C42,Szabó,2,FALSE)</f>
        <v>Aquaprofit-NTSK </v>
      </c>
      <c r="C42" s="78">
        <v>7</v>
      </c>
      <c r="D42" s="79" t="s">
        <v>44</v>
      </c>
      <c r="E42" s="78">
        <v>8</v>
      </c>
      <c r="F42" s="52" t="str">
        <f>VLOOKUP(E42,Szabó,2,FALSE)</f>
        <v>Pénzügyőr SE</v>
      </c>
      <c r="I42" s="40"/>
      <c r="J42" s="68"/>
      <c r="M42" s="40"/>
    </row>
    <row r="43" spans="9:13" ht="12.75">
      <c r="I43" s="40"/>
      <c r="J43" s="68"/>
      <c r="M43" s="40"/>
    </row>
    <row r="44" spans="9:13" ht="12.75">
      <c r="I44" s="40"/>
      <c r="J44" s="68"/>
      <c r="M44" s="40"/>
    </row>
    <row r="45" spans="9:13" ht="12.75">
      <c r="I45" s="40"/>
      <c r="J45" s="68"/>
      <c r="M45" s="40"/>
    </row>
    <row r="46" spans="1:13" ht="12.75">
      <c r="A46" s="75"/>
      <c r="I46" s="40"/>
      <c r="J46" s="68"/>
      <c r="M46" s="40"/>
    </row>
    <row r="47" spans="1:13" ht="12.75">
      <c r="A47" s="75"/>
      <c r="I47" s="40"/>
      <c r="J47" s="68"/>
      <c r="M47" s="40"/>
    </row>
    <row r="48" spans="9:13" ht="12.75">
      <c r="I48" s="40"/>
      <c r="J48" s="68"/>
      <c r="M48" s="40"/>
    </row>
    <row r="49" spans="1:13" ht="12.75">
      <c r="A49" s="75"/>
      <c r="I49" s="40"/>
      <c r="J49" s="68"/>
      <c r="M49" s="40"/>
    </row>
  </sheetData>
  <sheetProtection password="C4A3" sheet="1" objects="1" scenarios="1"/>
  <printOptions horizontalCentered="1" verticalCentered="1"/>
  <pageMargins left="0.07874015748031496" right="0.07874015748031496" top="0.3937007874015748" bottom="0.3937007874015748" header="0.5118110236220472" footer="0.5118110236220472"/>
  <pageSetup horizontalDpi="600" verticalDpi="600" orientation="portrait" paperSize="9" r:id="rId1"/>
  <headerFooter alignWithMargins="0">
    <oddHeader>&amp;LMagyar Sakkszövetség&amp;CSzabó L.. csoport&amp;R2014/15</oddHeader>
    <oddFooter xml:space="preserve">&amp;L1055 Budapest Falk M. 10.&amp;Ce-mail: chess@chess.hu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M55"/>
  <sheetViews>
    <sheetView workbookViewId="0" topLeftCell="A1">
      <selection activeCell="I13" sqref="I13"/>
    </sheetView>
  </sheetViews>
  <sheetFormatPr defaultColWidth="9.140625" defaultRowHeight="12.75"/>
  <cols>
    <col min="1" max="1" width="2.00390625" style="40" bestFit="1" customWidth="1"/>
    <col min="2" max="2" width="17.140625" style="40" customWidth="1"/>
    <col min="3" max="3" width="3.7109375" style="40" customWidth="1"/>
    <col min="4" max="4" width="2.28125" style="40" customWidth="1"/>
    <col min="5" max="5" width="3.7109375" style="40" customWidth="1"/>
    <col min="6" max="6" width="21.140625" style="40" bestFit="1" customWidth="1"/>
    <col min="7" max="7" width="3.7109375" style="40" hidden="1" customWidth="1"/>
    <col min="8" max="8" width="2.28125" style="40" customWidth="1"/>
    <col min="9" max="9" width="17.7109375" style="40" customWidth="1"/>
    <col min="10" max="10" width="3.7109375" style="40" customWidth="1"/>
    <col min="11" max="11" width="2.28125" style="40" customWidth="1"/>
    <col min="12" max="12" width="3.7109375" style="40" customWidth="1"/>
    <col min="13" max="13" width="21.140625" style="40" bestFit="1" customWidth="1"/>
    <col min="14" max="16384" width="8.8515625" style="40" customWidth="1"/>
  </cols>
  <sheetData>
    <row r="1" spans="2:13" ht="12.75">
      <c r="B1" s="41"/>
      <c r="C1" s="42"/>
      <c r="D1" s="42" t="s">
        <v>44</v>
      </c>
      <c r="E1" s="42"/>
      <c r="F1" s="43"/>
      <c r="G1" s="43"/>
      <c r="H1" s="43"/>
      <c r="I1" s="43"/>
      <c r="J1" s="42"/>
      <c r="M1" s="41"/>
    </row>
    <row r="2" spans="1:13" ht="12.75">
      <c r="A2" s="44">
        <v>1</v>
      </c>
      <c r="B2" s="45" t="str">
        <f aca="true" t="shared" si="0" ref="B2:B7">VLOOKUP(A2,Tóth,2,FALSE)</f>
        <v>Félegyházi Honvéd TK</v>
      </c>
      <c r="C2" s="46"/>
      <c r="D2" s="46"/>
      <c r="E2" s="47">
        <v>7</v>
      </c>
      <c r="F2" s="45" t="str">
        <f aca="true" t="shared" si="1" ref="F2:F7">VLOOKUP(E2,Tóth,2,FALSE)</f>
        <v>Karcagi SE</v>
      </c>
      <c r="G2" s="48"/>
      <c r="H2" s="48"/>
      <c r="I2" s="48"/>
      <c r="J2" s="42"/>
      <c r="M2" s="41"/>
    </row>
    <row r="3" spans="1:13" ht="12.75">
      <c r="A3" s="44">
        <v>2</v>
      </c>
      <c r="B3" s="45" t="str">
        <f t="shared" si="0"/>
        <v>Tóth László SE II.</v>
      </c>
      <c r="C3" s="46"/>
      <c r="D3" s="46"/>
      <c r="E3" s="47">
        <v>8</v>
      </c>
      <c r="F3" s="45" t="str">
        <f t="shared" si="1"/>
        <v>Újszászi VVSE</v>
      </c>
      <c r="G3" s="48"/>
      <c r="H3" s="48"/>
      <c r="I3" s="48"/>
      <c r="J3" s="42"/>
      <c r="M3" s="41"/>
    </row>
    <row r="4" spans="1:13" ht="12.75">
      <c r="A4" s="44">
        <v>3</v>
      </c>
      <c r="B4" s="45" t="str">
        <f t="shared" si="0"/>
        <v>Szentesi Sakk SE</v>
      </c>
      <c r="C4" s="46"/>
      <c r="D4" s="46"/>
      <c r="E4" s="47">
        <v>9</v>
      </c>
      <c r="F4" s="45" t="str">
        <f t="shared" si="1"/>
        <v>Békési TE</v>
      </c>
      <c r="G4" s="48"/>
      <c r="H4" s="48"/>
      <c r="I4" s="48"/>
      <c r="J4" s="42"/>
      <c r="M4" s="41"/>
    </row>
    <row r="5" spans="1:13" ht="12.75">
      <c r="A5" s="44">
        <v>4</v>
      </c>
      <c r="B5" s="45" t="str">
        <f t="shared" si="0"/>
        <v>Orosházi SE</v>
      </c>
      <c r="C5" s="46"/>
      <c r="D5" s="46"/>
      <c r="E5" s="47">
        <v>10</v>
      </c>
      <c r="F5" s="45" t="str">
        <f t="shared" si="1"/>
        <v>Röszkei SK</v>
      </c>
      <c r="G5" s="48"/>
      <c r="H5" s="48"/>
      <c r="I5" s="48"/>
      <c r="J5" s="42"/>
      <c r="M5" s="41"/>
    </row>
    <row r="6" spans="1:13" ht="12.75">
      <c r="A6" s="44">
        <v>5</v>
      </c>
      <c r="B6" s="45" t="str">
        <f t="shared" si="0"/>
        <v>TÁKISZ SE</v>
      </c>
      <c r="C6" s="46"/>
      <c r="D6" s="46"/>
      <c r="E6" s="47">
        <v>11</v>
      </c>
      <c r="F6" s="45" t="str">
        <f t="shared" si="1"/>
        <v>ASS-Makói SVSE-2</v>
      </c>
      <c r="G6" s="48"/>
      <c r="H6" s="48"/>
      <c r="I6" s="48"/>
      <c r="J6" s="42"/>
      <c r="M6" s="41"/>
    </row>
    <row r="7" spans="1:13" ht="12.75">
      <c r="A7" s="44">
        <v>6</v>
      </c>
      <c r="B7" s="45" t="str">
        <f t="shared" si="0"/>
        <v>Maróczy SE II.</v>
      </c>
      <c r="C7" s="46"/>
      <c r="D7" s="46"/>
      <c r="E7" s="47">
        <v>12</v>
      </c>
      <c r="F7" s="45" t="str">
        <f t="shared" si="1"/>
        <v>Gyulai SE</v>
      </c>
      <c r="G7" s="48"/>
      <c r="H7" s="48"/>
      <c r="I7" s="48"/>
      <c r="J7" s="42"/>
      <c r="M7" s="41"/>
    </row>
    <row r="8" spans="1:13" ht="12.75">
      <c r="A8" s="49"/>
      <c r="B8" s="41"/>
      <c r="C8" s="42"/>
      <c r="D8" s="42"/>
      <c r="E8" s="42"/>
      <c r="F8" s="41"/>
      <c r="I8" s="41"/>
      <c r="J8" s="42"/>
      <c r="M8" s="41"/>
    </row>
    <row r="9" spans="2:13" ht="12.75">
      <c r="B9" s="50" t="s">
        <v>0</v>
      </c>
      <c r="C9" s="50"/>
      <c r="D9" s="42"/>
      <c r="E9" s="42"/>
      <c r="F9" s="51" t="str">
        <f>VLOOKUP(1,naptár,2,FALSE)</f>
        <v>2014.szeptember 07.</v>
      </c>
      <c r="I9" s="50" t="s">
        <v>1</v>
      </c>
      <c r="J9" s="50"/>
      <c r="M9" s="51" t="str">
        <f>VLOOKUP(7,naptár,2,FALSE)</f>
        <v>2015. január 25.</v>
      </c>
    </row>
    <row r="10" spans="2:13" ht="12.75">
      <c r="B10" s="52" t="str">
        <f aca="true" t="shared" si="2" ref="B10:B15">VLOOKUP(C10,Tóth,2,FALSE)</f>
        <v>Félegyházi Honvéd TK</v>
      </c>
      <c r="C10" s="53">
        <v>1</v>
      </c>
      <c r="D10" s="53" t="s">
        <v>44</v>
      </c>
      <c r="E10" s="53">
        <v>12</v>
      </c>
      <c r="F10" s="52" t="str">
        <f aca="true" t="shared" si="3" ref="F10:F15">VLOOKUP(E10,Tóth,2,FALSE)</f>
        <v>Gyulai SE</v>
      </c>
      <c r="I10" s="52" t="str">
        <f aca="true" t="shared" si="4" ref="I10:I15">VLOOKUP(J10,Tóth,2,FALSE)</f>
        <v>Orosházi SE</v>
      </c>
      <c r="J10" s="53">
        <v>4</v>
      </c>
      <c r="K10" s="53" t="s">
        <v>44</v>
      </c>
      <c r="L10" s="53">
        <v>12</v>
      </c>
      <c r="M10" s="52" t="str">
        <f aca="true" t="shared" si="5" ref="M10:M15">VLOOKUP(L10,Tóth,2,FALSE)</f>
        <v>Gyulai SE</v>
      </c>
    </row>
    <row r="11" spans="2:13" ht="12.75">
      <c r="B11" s="52" t="str">
        <f t="shared" si="2"/>
        <v>Tóth László SE II.</v>
      </c>
      <c r="C11" s="53">
        <v>2</v>
      </c>
      <c r="D11" s="53" t="s">
        <v>44</v>
      </c>
      <c r="E11" s="53">
        <v>11</v>
      </c>
      <c r="F11" s="52" t="str">
        <f t="shared" si="3"/>
        <v>ASS-Makói SVSE-2</v>
      </c>
      <c r="I11" s="52" t="str">
        <f t="shared" si="4"/>
        <v>TÁKISZ SE</v>
      </c>
      <c r="J11" s="53">
        <v>5</v>
      </c>
      <c r="K11" s="53" t="s">
        <v>44</v>
      </c>
      <c r="L11" s="53">
        <v>3</v>
      </c>
      <c r="M11" s="52" t="str">
        <f t="shared" si="5"/>
        <v>Szentesi Sakk SE</v>
      </c>
    </row>
    <row r="12" spans="2:13" ht="12.75">
      <c r="B12" s="52" t="str">
        <f t="shared" si="2"/>
        <v>Szentesi Sakk SE</v>
      </c>
      <c r="C12" s="53">
        <v>3</v>
      </c>
      <c r="D12" s="53" t="s">
        <v>44</v>
      </c>
      <c r="E12" s="53">
        <v>10</v>
      </c>
      <c r="F12" s="52" t="str">
        <f t="shared" si="3"/>
        <v>Röszkei SK</v>
      </c>
      <c r="I12" s="52" t="str">
        <f t="shared" si="4"/>
        <v>Maróczy SE II.</v>
      </c>
      <c r="J12" s="53">
        <v>6</v>
      </c>
      <c r="K12" s="53" t="s">
        <v>44</v>
      </c>
      <c r="L12" s="53">
        <v>2</v>
      </c>
      <c r="M12" s="52" t="str">
        <f t="shared" si="5"/>
        <v>Tóth László SE II.</v>
      </c>
    </row>
    <row r="13" spans="2:13" ht="12.75">
      <c r="B13" s="52" t="str">
        <f t="shared" si="2"/>
        <v>Orosházi SE</v>
      </c>
      <c r="C13" s="53">
        <v>4</v>
      </c>
      <c r="D13" s="53" t="s">
        <v>44</v>
      </c>
      <c r="E13" s="53">
        <v>9</v>
      </c>
      <c r="F13" s="52" t="str">
        <f t="shared" si="3"/>
        <v>Békési TE</v>
      </c>
      <c r="I13" s="52" t="str">
        <f t="shared" si="4"/>
        <v>Karcagi SE</v>
      </c>
      <c r="J13" s="53">
        <v>7</v>
      </c>
      <c r="K13" s="53" t="s">
        <v>44</v>
      </c>
      <c r="L13" s="53">
        <v>1</v>
      </c>
      <c r="M13" s="52" t="str">
        <f t="shared" si="5"/>
        <v>Félegyházi Honvéd TK</v>
      </c>
    </row>
    <row r="14" spans="2:13" ht="12.75">
      <c r="B14" s="52" t="str">
        <f t="shared" si="2"/>
        <v>TÁKISZ SE</v>
      </c>
      <c r="C14" s="53">
        <v>5</v>
      </c>
      <c r="D14" s="53" t="s">
        <v>44</v>
      </c>
      <c r="E14" s="53">
        <v>8</v>
      </c>
      <c r="F14" s="52" t="str">
        <f t="shared" si="3"/>
        <v>Újszászi VVSE</v>
      </c>
      <c r="I14" s="52" t="str">
        <f t="shared" si="4"/>
        <v>Újszászi VVSE</v>
      </c>
      <c r="J14" s="53">
        <v>8</v>
      </c>
      <c r="K14" s="53" t="s">
        <v>44</v>
      </c>
      <c r="L14" s="53">
        <v>11</v>
      </c>
      <c r="M14" s="52" t="str">
        <f t="shared" si="5"/>
        <v>ASS-Makói SVSE-2</v>
      </c>
    </row>
    <row r="15" spans="2:13" ht="12.75">
      <c r="B15" s="52" t="str">
        <f t="shared" si="2"/>
        <v>Maróczy SE II.</v>
      </c>
      <c r="C15" s="53">
        <v>6</v>
      </c>
      <c r="D15" s="53" t="s">
        <v>44</v>
      </c>
      <c r="E15" s="53">
        <v>7</v>
      </c>
      <c r="F15" s="52" t="str">
        <f t="shared" si="3"/>
        <v>Karcagi SE</v>
      </c>
      <c r="I15" s="52" t="str">
        <f t="shared" si="4"/>
        <v>Békési TE</v>
      </c>
      <c r="J15" s="53">
        <v>9</v>
      </c>
      <c r="K15" s="53" t="s">
        <v>44</v>
      </c>
      <c r="L15" s="53">
        <v>10</v>
      </c>
      <c r="M15" s="52" t="str">
        <f t="shared" si="5"/>
        <v>Röszkei SK</v>
      </c>
    </row>
    <row r="16" spans="2:13" ht="12.75">
      <c r="B16" s="41"/>
      <c r="C16" s="42"/>
      <c r="D16" s="42"/>
      <c r="E16" s="42"/>
      <c r="F16" s="41"/>
      <c r="I16" s="41"/>
      <c r="J16" s="42"/>
      <c r="M16" s="41"/>
    </row>
    <row r="17" spans="2:13" ht="12.75">
      <c r="B17" s="50" t="s">
        <v>2</v>
      </c>
      <c r="C17" s="50"/>
      <c r="D17" s="42"/>
      <c r="E17" s="42"/>
      <c r="F17" s="51" t="str">
        <f>VLOOKUP(2,naptár,2,FALSE)</f>
        <v>2014.szeptember 21.</v>
      </c>
      <c r="I17" s="50" t="s">
        <v>3</v>
      </c>
      <c r="J17" s="50"/>
      <c r="M17" s="51" t="str">
        <f>VLOOKUP(8,naptár,2,FALSE)</f>
        <v>2015. február 08.</v>
      </c>
    </row>
    <row r="18" spans="2:13" ht="12.75">
      <c r="B18" s="52" t="str">
        <f aca="true" t="shared" si="6" ref="B18:B23">VLOOKUP(C18,Tóth,2,FALSE)</f>
        <v>Gyulai SE</v>
      </c>
      <c r="C18" s="53">
        <v>12</v>
      </c>
      <c r="D18" s="53" t="s">
        <v>44</v>
      </c>
      <c r="E18" s="53">
        <v>7</v>
      </c>
      <c r="F18" s="52" t="str">
        <f aca="true" t="shared" si="7" ref="F18:F23">VLOOKUP(E18,Tóth,2,FALSE)</f>
        <v>Karcagi SE</v>
      </c>
      <c r="I18" s="52" t="str">
        <f aca="true" t="shared" si="8" ref="I18:I23">VLOOKUP(J18,Tóth,2,FALSE)</f>
        <v>Gyulai SE</v>
      </c>
      <c r="J18" s="53">
        <v>12</v>
      </c>
      <c r="K18" s="53" t="s">
        <v>44</v>
      </c>
      <c r="L18" s="53">
        <v>10</v>
      </c>
      <c r="M18" s="52" t="str">
        <f aca="true" t="shared" si="9" ref="M18:M23">VLOOKUP(L18,Tóth,2,FALSE)</f>
        <v>Röszkei SK</v>
      </c>
    </row>
    <row r="19" spans="2:13" ht="12.75">
      <c r="B19" s="52" t="str">
        <f t="shared" si="6"/>
        <v>Újszászi VVSE</v>
      </c>
      <c r="C19" s="53">
        <v>8</v>
      </c>
      <c r="D19" s="53" t="s">
        <v>44</v>
      </c>
      <c r="E19" s="53">
        <v>6</v>
      </c>
      <c r="F19" s="52" t="str">
        <f t="shared" si="7"/>
        <v>Maróczy SE II.</v>
      </c>
      <c r="I19" s="52" t="str">
        <f t="shared" si="8"/>
        <v>ASS-Makói SVSE-2</v>
      </c>
      <c r="J19" s="53">
        <v>11</v>
      </c>
      <c r="K19" s="53" t="s">
        <v>44</v>
      </c>
      <c r="L19" s="53">
        <v>9</v>
      </c>
      <c r="M19" s="52" t="str">
        <f t="shared" si="9"/>
        <v>Békési TE</v>
      </c>
    </row>
    <row r="20" spans="2:13" ht="12.75">
      <c r="B20" s="52" t="str">
        <f t="shared" si="6"/>
        <v>Békési TE</v>
      </c>
      <c r="C20" s="53">
        <v>9</v>
      </c>
      <c r="D20" s="53" t="s">
        <v>44</v>
      </c>
      <c r="E20" s="53">
        <v>5</v>
      </c>
      <c r="F20" s="52" t="str">
        <f t="shared" si="7"/>
        <v>TÁKISZ SE</v>
      </c>
      <c r="I20" s="52" t="str">
        <f t="shared" si="8"/>
        <v>Félegyházi Honvéd TK</v>
      </c>
      <c r="J20" s="53">
        <v>1</v>
      </c>
      <c r="K20" s="53" t="s">
        <v>44</v>
      </c>
      <c r="L20" s="53">
        <v>8</v>
      </c>
      <c r="M20" s="52" t="str">
        <f t="shared" si="9"/>
        <v>Újszászi VVSE</v>
      </c>
    </row>
    <row r="21" spans="2:13" ht="12.75">
      <c r="B21" s="52" t="str">
        <f t="shared" si="6"/>
        <v>Röszkei SK</v>
      </c>
      <c r="C21" s="53">
        <v>10</v>
      </c>
      <c r="D21" s="53" t="s">
        <v>44</v>
      </c>
      <c r="E21" s="53">
        <v>4</v>
      </c>
      <c r="F21" s="52" t="str">
        <f t="shared" si="7"/>
        <v>Orosházi SE</v>
      </c>
      <c r="I21" s="52" t="str">
        <f t="shared" si="8"/>
        <v>Tóth László SE II.</v>
      </c>
      <c r="J21" s="53">
        <v>2</v>
      </c>
      <c r="K21" s="53" t="s">
        <v>44</v>
      </c>
      <c r="L21" s="53">
        <v>7</v>
      </c>
      <c r="M21" s="52" t="str">
        <f t="shared" si="9"/>
        <v>Karcagi SE</v>
      </c>
    </row>
    <row r="22" spans="2:13" ht="12.75">
      <c r="B22" s="52" t="str">
        <f t="shared" si="6"/>
        <v>ASS-Makói SVSE-2</v>
      </c>
      <c r="C22" s="53">
        <v>11</v>
      </c>
      <c r="D22" s="53" t="s">
        <v>44</v>
      </c>
      <c r="E22" s="53">
        <v>3</v>
      </c>
      <c r="F22" s="52" t="str">
        <f t="shared" si="7"/>
        <v>Szentesi Sakk SE</v>
      </c>
      <c r="I22" s="52" t="str">
        <f t="shared" si="8"/>
        <v>Szentesi Sakk SE</v>
      </c>
      <c r="J22" s="53">
        <v>3</v>
      </c>
      <c r="K22" s="53" t="s">
        <v>44</v>
      </c>
      <c r="L22" s="53">
        <v>6</v>
      </c>
      <c r="M22" s="52" t="str">
        <f t="shared" si="9"/>
        <v>Maróczy SE II.</v>
      </c>
    </row>
    <row r="23" spans="2:13" ht="12.75">
      <c r="B23" s="52" t="str">
        <f t="shared" si="6"/>
        <v>Félegyházi Honvéd TK</v>
      </c>
      <c r="C23" s="53">
        <v>1</v>
      </c>
      <c r="D23" s="53" t="s">
        <v>44</v>
      </c>
      <c r="E23" s="53">
        <v>2</v>
      </c>
      <c r="F23" s="52" t="str">
        <f t="shared" si="7"/>
        <v>Tóth László SE II.</v>
      </c>
      <c r="I23" s="52" t="str">
        <f t="shared" si="8"/>
        <v>Orosházi SE</v>
      </c>
      <c r="J23" s="53">
        <v>4</v>
      </c>
      <c r="K23" s="53" t="s">
        <v>44</v>
      </c>
      <c r="L23" s="53">
        <v>5</v>
      </c>
      <c r="M23" s="52" t="str">
        <f t="shared" si="9"/>
        <v>TÁKISZ SE</v>
      </c>
    </row>
    <row r="24" spans="2:13" ht="12.75">
      <c r="B24" s="41"/>
      <c r="C24" s="42"/>
      <c r="D24" s="42"/>
      <c r="E24" s="42"/>
      <c r="F24" s="41"/>
      <c r="I24" s="41"/>
      <c r="J24" s="42"/>
      <c r="M24" s="41"/>
    </row>
    <row r="25" spans="2:13" ht="12.75">
      <c r="B25" s="50" t="s">
        <v>4</v>
      </c>
      <c r="C25" s="50"/>
      <c r="D25" s="42"/>
      <c r="E25" s="42"/>
      <c r="F25" s="51" t="str">
        <f>VLOOKUP(3,naptár,2,FALSE)</f>
        <v>2014. október 12.</v>
      </c>
      <c r="I25" s="50" t="s">
        <v>5</v>
      </c>
      <c r="J25" s="50"/>
      <c r="M25" s="51" t="str">
        <f>VLOOKUP(9,naptár,2,FALSE)</f>
        <v>2015. március 01.</v>
      </c>
    </row>
    <row r="26" spans="2:13" ht="12.75">
      <c r="B26" s="52" t="str">
        <f aca="true" t="shared" si="10" ref="B26:B31">VLOOKUP(C26,Tóth,2,FALSE)</f>
        <v>Tóth László SE II.</v>
      </c>
      <c r="C26" s="53">
        <v>2</v>
      </c>
      <c r="D26" s="53" t="s">
        <v>44</v>
      </c>
      <c r="E26" s="53">
        <v>12</v>
      </c>
      <c r="F26" s="52" t="str">
        <f aca="true" t="shared" si="11" ref="F26:F31">VLOOKUP(E26,Tóth,2,FALSE)</f>
        <v>Gyulai SE</v>
      </c>
      <c r="I26" s="52" t="str">
        <f aca="true" t="shared" si="12" ref="I26:I31">VLOOKUP(J26,Tóth,2,FALSE)</f>
        <v>TÁKISZ SE</v>
      </c>
      <c r="J26" s="53">
        <v>5</v>
      </c>
      <c r="K26" s="53" t="s">
        <v>44</v>
      </c>
      <c r="L26" s="53">
        <v>12</v>
      </c>
      <c r="M26" s="52" t="str">
        <f aca="true" t="shared" si="13" ref="M26:M31">VLOOKUP(L26,Tóth,2,FALSE)</f>
        <v>Gyulai SE</v>
      </c>
    </row>
    <row r="27" spans="2:13" ht="12.75">
      <c r="B27" s="52" t="str">
        <f t="shared" si="10"/>
        <v>Szentesi Sakk SE</v>
      </c>
      <c r="C27" s="53">
        <v>3</v>
      </c>
      <c r="D27" s="53" t="s">
        <v>44</v>
      </c>
      <c r="E27" s="53">
        <v>1</v>
      </c>
      <c r="F27" s="52" t="str">
        <f t="shared" si="11"/>
        <v>Félegyházi Honvéd TK</v>
      </c>
      <c r="H27" s="54"/>
      <c r="I27" s="52" t="str">
        <f t="shared" si="12"/>
        <v>Maróczy SE II.</v>
      </c>
      <c r="J27" s="53">
        <v>6</v>
      </c>
      <c r="K27" s="53" t="s">
        <v>44</v>
      </c>
      <c r="L27" s="53">
        <v>4</v>
      </c>
      <c r="M27" s="52" t="str">
        <f t="shared" si="13"/>
        <v>Orosházi SE</v>
      </c>
    </row>
    <row r="28" spans="2:13" ht="12.75">
      <c r="B28" s="52" t="str">
        <f t="shared" si="10"/>
        <v>Orosházi SE</v>
      </c>
      <c r="C28" s="53">
        <v>4</v>
      </c>
      <c r="D28" s="53" t="s">
        <v>44</v>
      </c>
      <c r="E28" s="53">
        <v>11</v>
      </c>
      <c r="F28" s="52" t="str">
        <f t="shared" si="11"/>
        <v>ASS-Makói SVSE-2</v>
      </c>
      <c r="I28" s="52" t="str">
        <f t="shared" si="12"/>
        <v>Karcagi SE</v>
      </c>
      <c r="J28" s="53">
        <v>7</v>
      </c>
      <c r="K28" s="53" t="s">
        <v>44</v>
      </c>
      <c r="L28" s="53">
        <v>3</v>
      </c>
      <c r="M28" s="52" t="str">
        <f t="shared" si="13"/>
        <v>Szentesi Sakk SE</v>
      </c>
    </row>
    <row r="29" spans="1:13" ht="12.75">
      <c r="A29" s="54"/>
      <c r="B29" s="52" t="str">
        <f t="shared" si="10"/>
        <v>TÁKISZ SE</v>
      </c>
      <c r="C29" s="53">
        <v>5</v>
      </c>
      <c r="D29" s="53" t="s">
        <v>44</v>
      </c>
      <c r="E29" s="53">
        <v>10</v>
      </c>
      <c r="F29" s="52" t="str">
        <f t="shared" si="11"/>
        <v>Röszkei SK</v>
      </c>
      <c r="I29" s="52" t="str">
        <f t="shared" si="12"/>
        <v>Újszászi VVSE</v>
      </c>
      <c r="J29" s="53">
        <v>8</v>
      </c>
      <c r="K29" s="53" t="s">
        <v>44</v>
      </c>
      <c r="L29" s="53">
        <v>2</v>
      </c>
      <c r="M29" s="52" t="str">
        <f t="shared" si="13"/>
        <v>Tóth László SE II.</v>
      </c>
    </row>
    <row r="30" spans="2:13" ht="12.75">
      <c r="B30" s="52" t="str">
        <f t="shared" si="10"/>
        <v>Maróczy SE II.</v>
      </c>
      <c r="C30" s="53">
        <v>6</v>
      </c>
      <c r="D30" s="53" t="s">
        <v>44</v>
      </c>
      <c r="E30" s="53">
        <v>9</v>
      </c>
      <c r="F30" s="52" t="str">
        <f t="shared" si="11"/>
        <v>Békési TE</v>
      </c>
      <c r="I30" s="52" t="str">
        <f t="shared" si="12"/>
        <v>Békési TE</v>
      </c>
      <c r="J30" s="53">
        <v>9</v>
      </c>
      <c r="K30" s="53" t="s">
        <v>44</v>
      </c>
      <c r="L30" s="53">
        <v>1</v>
      </c>
      <c r="M30" s="52" t="str">
        <f t="shared" si="13"/>
        <v>Félegyházi Honvéd TK</v>
      </c>
    </row>
    <row r="31" spans="2:13" ht="12.75">
      <c r="B31" s="52" t="str">
        <f t="shared" si="10"/>
        <v>Karcagi SE</v>
      </c>
      <c r="C31" s="53">
        <v>7</v>
      </c>
      <c r="D31" s="53" t="s">
        <v>44</v>
      </c>
      <c r="E31" s="53">
        <v>8</v>
      </c>
      <c r="F31" s="52" t="str">
        <f t="shared" si="11"/>
        <v>Újszászi VVSE</v>
      </c>
      <c r="I31" s="52" t="str">
        <f t="shared" si="12"/>
        <v>Röszkei SK</v>
      </c>
      <c r="J31" s="53">
        <v>10</v>
      </c>
      <c r="K31" s="53" t="s">
        <v>44</v>
      </c>
      <c r="L31" s="53">
        <v>11</v>
      </c>
      <c r="M31" s="52" t="str">
        <f t="shared" si="13"/>
        <v>ASS-Makói SVSE-2</v>
      </c>
    </row>
    <row r="32" spans="2:13" ht="12.75">
      <c r="B32" s="41"/>
      <c r="C32" s="42"/>
      <c r="D32" s="42"/>
      <c r="E32" s="42"/>
      <c r="F32" s="41"/>
      <c r="I32" s="41"/>
      <c r="J32" s="42"/>
      <c r="M32" s="41"/>
    </row>
    <row r="33" spans="2:13" ht="12.75">
      <c r="B33" s="50" t="s">
        <v>6</v>
      </c>
      <c r="C33" s="50"/>
      <c r="D33" s="42"/>
      <c r="E33" s="42"/>
      <c r="F33" s="51" t="str">
        <f>VLOOKUP(4,naptár,2,FALSE)</f>
        <v>2014. november 16.</v>
      </c>
      <c r="I33" s="50" t="s">
        <v>7</v>
      </c>
      <c r="J33" s="50"/>
      <c r="M33" s="51" t="str">
        <f>VLOOKUP(10,naptár,2,FALSE)</f>
        <v>2015. március 22.</v>
      </c>
    </row>
    <row r="34" spans="2:13" ht="12.75">
      <c r="B34" s="52" t="str">
        <f aca="true" t="shared" si="14" ref="B34:B39">VLOOKUP(C34,Tóth,2,FALSE)</f>
        <v>Gyulai SE</v>
      </c>
      <c r="C34" s="53">
        <v>12</v>
      </c>
      <c r="D34" s="53" t="s">
        <v>44</v>
      </c>
      <c r="E34" s="53">
        <v>8</v>
      </c>
      <c r="F34" s="52" t="str">
        <f aca="true" t="shared" si="15" ref="F34:F39">VLOOKUP(E34,Tóth,2,FALSE)</f>
        <v>Újszászi VVSE</v>
      </c>
      <c r="I34" s="52" t="str">
        <f aca="true" t="shared" si="16" ref="I34:I39">VLOOKUP(J34,Tóth,2,FALSE)</f>
        <v>Gyulai SE</v>
      </c>
      <c r="J34" s="53">
        <v>12</v>
      </c>
      <c r="K34" s="53" t="s">
        <v>44</v>
      </c>
      <c r="L34" s="53">
        <v>11</v>
      </c>
      <c r="M34" s="52" t="str">
        <f aca="true" t="shared" si="17" ref="M34:M39">VLOOKUP(L34,Tóth,2,FALSE)</f>
        <v>ASS-Makói SVSE-2</v>
      </c>
    </row>
    <row r="35" spans="2:13" ht="12.75">
      <c r="B35" s="52" t="str">
        <f t="shared" si="14"/>
        <v>Békési TE</v>
      </c>
      <c r="C35" s="53">
        <v>9</v>
      </c>
      <c r="D35" s="53" t="s">
        <v>44</v>
      </c>
      <c r="E35" s="53">
        <v>7</v>
      </c>
      <c r="F35" s="52" t="str">
        <f t="shared" si="15"/>
        <v>Karcagi SE</v>
      </c>
      <c r="I35" s="52" t="str">
        <f t="shared" si="16"/>
        <v>Félegyházi Honvéd TK</v>
      </c>
      <c r="J35" s="53">
        <v>1</v>
      </c>
      <c r="K35" s="53" t="s">
        <v>44</v>
      </c>
      <c r="L35" s="53">
        <v>10</v>
      </c>
      <c r="M35" s="52" t="str">
        <f t="shared" si="17"/>
        <v>Röszkei SK</v>
      </c>
    </row>
    <row r="36" spans="2:13" ht="12.75">
      <c r="B36" s="52" t="str">
        <f t="shared" si="14"/>
        <v>Röszkei SK</v>
      </c>
      <c r="C36" s="53">
        <v>10</v>
      </c>
      <c r="D36" s="53" t="s">
        <v>44</v>
      </c>
      <c r="E36" s="53">
        <v>6</v>
      </c>
      <c r="F36" s="52" t="str">
        <f t="shared" si="15"/>
        <v>Maróczy SE II.</v>
      </c>
      <c r="I36" s="52" t="str">
        <f t="shared" si="16"/>
        <v>Tóth László SE II.</v>
      </c>
      <c r="J36" s="53">
        <v>2</v>
      </c>
      <c r="K36" s="53" t="s">
        <v>44</v>
      </c>
      <c r="L36" s="53">
        <v>9</v>
      </c>
      <c r="M36" s="52" t="str">
        <f t="shared" si="17"/>
        <v>Békési TE</v>
      </c>
    </row>
    <row r="37" spans="2:13" ht="12.75">
      <c r="B37" s="52" t="str">
        <f t="shared" si="14"/>
        <v>ASS-Makói SVSE-2</v>
      </c>
      <c r="C37" s="53">
        <v>11</v>
      </c>
      <c r="D37" s="53" t="s">
        <v>44</v>
      </c>
      <c r="E37" s="53">
        <v>5</v>
      </c>
      <c r="F37" s="52" t="str">
        <f t="shared" si="15"/>
        <v>TÁKISZ SE</v>
      </c>
      <c r="I37" s="52" t="str">
        <f t="shared" si="16"/>
        <v>Szentesi Sakk SE</v>
      </c>
      <c r="J37" s="53">
        <v>3</v>
      </c>
      <c r="K37" s="53" t="s">
        <v>44</v>
      </c>
      <c r="L37" s="53">
        <v>8</v>
      </c>
      <c r="M37" s="52" t="str">
        <f t="shared" si="17"/>
        <v>Újszászi VVSE</v>
      </c>
    </row>
    <row r="38" spans="2:13" ht="12.75">
      <c r="B38" s="52" t="str">
        <f t="shared" si="14"/>
        <v>Félegyházi Honvéd TK</v>
      </c>
      <c r="C38" s="53">
        <v>1</v>
      </c>
      <c r="D38" s="53" t="s">
        <v>44</v>
      </c>
      <c r="E38" s="53">
        <v>4</v>
      </c>
      <c r="F38" s="52" t="str">
        <f t="shared" si="15"/>
        <v>Orosházi SE</v>
      </c>
      <c r="I38" s="52" t="str">
        <f t="shared" si="16"/>
        <v>Orosházi SE</v>
      </c>
      <c r="J38" s="53">
        <v>4</v>
      </c>
      <c r="K38" s="53" t="s">
        <v>44</v>
      </c>
      <c r="L38" s="53">
        <v>7</v>
      </c>
      <c r="M38" s="52" t="str">
        <f t="shared" si="17"/>
        <v>Karcagi SE</v>
      </c>
    </row>
    <row r="39" spans="2:13" ht="12.75">
      <c r="B39" s="52" t="str">
        <f t="shared" si="14"/>
        <v>Tóth László SE II.</v>
      </c>
      <c r="C39" s="53">
        <v>2</v>
      </c>
      <c r="D39" s="53" t="s">
        <v>44</v>
      </c>
      <c r="E39" s="53">
        <v>3</v>
      </c>
      <c r="F39" s="52" t="str">
        <f t="shared" si="15"/>
        <v>Szentesi Sakk SE</v>
      </c>
      <c r="I39" s="52" t="str">
        <f t="shared" si="16"/>
        <v>TÁKISZ SE</v>
      </c>
      <c r="J39" s="53">
        <v>5</v>
      </c>
      <c r="K39" s="53" t="s">
        <v>44</v>
      </c>
      <c r="L39" s="53">
        <v>6</v>
      </c>
      <c r="M39" s="52" t="str">
        <f t="shared" si="17"/>
        <v>Maróczy SE II.</v>
      </c>
    </row>
    <row r="40" spans="2:13" ht="12.75">
      <c r="B40" s="41"/>
      <c r="C40" s="42"/>
      <c r="D40" s="42"/>
      <c r="E40" s="42"/>
      <c r="F40" s="41"/>
      <c r="I40" s="41"/>
      <c r="J40" s="42"/>
      <c r="M40" s="41"/>
    </row>
    <row r="41" spans="2:13" ht="12.75">
      <c r="B41" s="50" t="s">
        <v>8</v>
      </c>
      <c r="C41" s="50"/>
      <c r="D41" s="42"/>
      <c r="E41" s="42"/>
      <c r="F41" s="51" t="str">
        <f>VLOOKUP(5,naptár,2,FALSE)</f>
        <v>2014. november 30.</v>
      </c>
      <c r="I41" s="50" t="s">
        <v>9</v>
      </c>
      <c r="J41" s="50"/>
      <c r="M41" s="51" t="str">
        <f>VLOOKUP(11,naptár,2,FALSE)</f>
        <v>2015. április 26.</v>
      </c>
    </row>
    <row r="42" spans="2:13" ht="12.75">
      <c r="B42" s="52" t="str">
        <f aca="true" t="shared" si="18" ref="B42:B47">VLOOKUP(C42,Tóth,2,FALSE)</f>
        <v>Szentesi Sakk SE</v>
      </c>
      <c r="C42" s="53">
        <v>3</v>
      </c>
      <c r="D42" s="53" t="s">
        <v>44</v>
      </c>
      <c r="E42" s="53">
        <v>12</v>
      </c>
      <c r="F42" s="52" t="str">
        <f aca="true" t="shared" si="19" ref="F42:F47">VLOOKUP(E42,Tóth,2,FALSE)</f>
        <v>Gyulai SE</v>
      </c>
      <c r="I42" s="52" t="str">
        <f aca="true" t="shared" si="20" ref="I42:I47">VLOOKUP(J42,Tóth,2,FALSE)</f>
        <v>Maróczy SE II.</v>
      </c>
      <c r="J42" s="53">
        <v>6</v>
      </c>
      <c r="K42" s="53" t="s">
        <v>44</v>
      </c>
      <c r="L42" s="53">
        <v>12</v>
      </c>
      <c r="M42" s="52" t="str">
        <f aca="true" t="shared" si="21" ref="M42:M47">VLOOKUP(L42,Tóth,2,FALSE)</f>
        <v>Gyulai SE</v>
      </c>
    </row>
    <row r="43" spans="2:13" ht="12.75">
      <c r="B43" s="52" t="str">
        <f t="shared" si="18"/>
        <v>Orosházi SE</v>
      </c>
      <c r="C43" s="53">
        <v>4</v>
      </c>
      <c r="D43" s="53" t="s">
        <v>44</v>
      </c>
      <c r="E43" s="53">
        <v>2</v>
      </c>
      <c r="F43" s="52" t="str">
        <f t="shared" si="19"/>
        <v>Tóth László SE II.</v>
      </c>
      <c r="I43" s="52" t="str">
        <f t="shared" si="20"/>
        <v>Karcagi SE</v>
      </c>
      <c r="J43" s="53">
        <v>7</v>
      </c>
      <c r="K43" s="53" t="s">
        <v>44</v>
      </c>
      <c r="L43" s="53">
        <v>5</v>
      </c>
      <c r="M43" s="52" t="str">
        <f t="shared" si="21"/>
        <v>TÁKISZ SE</v>
      </c>
    </row>
    <row r="44" spans="2:13" ht="12.75">
      <c r="B44" s="52" t="str">
        <f t="shared" si="18"/>
        <v>TÁKISZ SE</v>
      </c>
      <c r="C44" s="53">
        <v>5</v>
      </c>
      <c r="D44" s="53" t="s">
        <v>44</v>
      </c>
      <c r="E44" s="53">
        <v>1</v>
      </c>
      <c r="F44" s="52" t="str">
        <f t="shared" si="19"/>
        <v>Félegyházi Honvéd TK</v>
      </c>
      <c r="I44" s="52" t="str">
        <f t="shared" si="20"/>
        <v>Újszászi VVSE</v>
      </c>
      <c r="J44" s="53">
        <v>8</v>
      </c>
      <c r="K44" s="53" t="s">
        <v>44</v>
      </c>
      <c r="L44" s="53">
        <v>4</v>
      </c>
      <c r="M44" s="52" t="str">
        <f t="shared" si="21"/>
        <v>Orosházi SE</v>
      </c>
    </row>
    <row r="45" spans="2:13" ht="12.75">
      <c r="B45" s="52" t="str">
        <f t="shared" si="18"/>
        <v>Maróczy SE II.</v>
      </c>
      <c r="C45" s="53">
        <v>6</v>
      </c>
      <c r="D45" s="53" t="s">
        <v>44</v>
      </c>
      <c r="E45" s="53">
        <v>11</v>
      </c>
      <c r="F45" s="52" t="str">
        <f t="shared" si="19"/>
        <v>ASS-Makói SVSE-2</v>
      </c>
      <c r="I45" s="52" t="str">
        <f t="shared" si="20"/>
        <v>Békési TE</v>
      </c>
      <c r="J45" s="53">
        <v>9</v>
      </c>
      <c r="K45" s="53" t="s">
        <v>44</v>
      </c>
      <c r="L45" s="53">
        <v>3</v>
      </c>
      <c r="M45" s="52" t="str">
        <f t="shared" si="21"/>
        <v>Szentesi Sakk SE</v>
      </c>
    </row>
    <row r="46" spans="2:13" ht="12.75">
      <c r="B46" s="52" t="str">
        <f t="shared" si="18"/>
        <v>Karcagi SE</v>
      </c>
      <c r="C46" s="53">
        <v>7</v>
      </c>
      <c r="D46" s="53" t="s">
        <v>44</v>
      </c>
      <c r="E46" s="53">
        <v>10</v>
      </c>
      <c r="F46" s="52" t="str">
        <f t="shared" si="19"/>
        <v>Röszkei SK</v>
      </c>
      <c r="H46" s="54"/>
      <c r="I46" s="52" t="str">
        <f t="shared" si="20"/>
        <v>Röszkei SK</v>
      </c>
      <c r="J46" s="53">
        <v>10</v>
      </c>
      <c r="K46" s="53" t="s">
        <v>44</v>
      </c>
      <c r="L46" s="53">
        <v>2</v>
      </c>
      <c r="M46" s="52" t="str">
        <f t="shared" si="21"/>
        <v>Tóth László SE II.</v>
      </c>
    </row>
    <row r="47" spans="2:13" ht="12.75">
      <c r="B47" s="52" t="str">
        <f t="shared" si="18"/>
        <v>Újszászi VVSE</v>
      </c>
      <c r="C47" s="53">
        <v>8</v>
      </c>
      <c r="D47" s="53" t="s">
        <v>44</v>
      </c>
      <c r="E47" s="53">
        <v>9</v>
      </c>
      <c r="F47" s="52" t="str">
        <f t="shared" si="19"/>
        <v>Békési TE</v>
      </c>
      <c r="I47" s="52" t="str">
        <f t="shared" si="20"/>
        <v>ASS-Makói SVSE-2</v>
      </c>
      <c r="J47" s="53">
        <v>11</v>
      </c>
      <c r="K47" s="53" t="s">
        <v>44</v>
      </c>
      <c r="L47" s="53">
        <v>1</v>
      </c>
      <c r="M47" s="52" t="str">
        <f t="shared" si="21"/>
        <v>Félegyházi Honvéd TK</v>
      </c>
    </row>
    <row r="48" spans="2:13" ht="12.75">
      <c r="B48" s="41"/>
      <c r="C48" s="42"/>
      <c r="D48" s="42"/>
      <c r="E48" s="42"/>
      <c r="F48" s="41"/>
      <c r="I48" s="41"/>
      <c r="J48" s="42"/>
      <c r="M48" s="41"/>
    </row>
    <row r="49" spans="2:13" ht="12.75">
      <c r="B49" s="50" t="s">
        <v>10</v>
      </c>
      <c r="C49" s="50"/>
      <c r="D49" s="42"/>
      <c r="E49" s="42"/>
      <c r="F49" s="51" t="str">
        <f>VLOOKUP(6,naptár,2,FALSE)</f>
        <v>2014. december 14.</v>
      </c>
      <c r="I49" s="41"/>
      <c r="J49" s="42"/>
      <c r="M49" s="41"/>
    </row>
    <row r="50" spans="2:13" ht="12.75">
      <c r="B50" s="52" t="str">
        <f aca="true" t="shared" si="22" ref="B50:B55">VLOOKUP(C50,Tóth,2,FALSE)</f>
        <v>Gyulai SE</v>
      </c>
      <c r="C50" s="53">
        <v>12</v>
      </c>
      <c r="D50" s="53" t="s">
        <v>44</v>
      </c>
      <c r="E50" s="53">
        <v>9</v>
      </c>
      <c r="F50" s="52" t="str">
        <f aca="true" t="shared" si="23" ref="F50:F55">VLOOKUP(E50,Tóth,2,FALSE)</f>
        <v>Békési TE</v>
      </c>
      <c r="I50" s="41"/>
      <c r="J50" s="42"/>
      <c r="M50" s="41"/>
    </row>
    <row r="51" spans="1:13" ht="12.75">
      <c r="A51" s="54"/>
      <c r="B51" s="52" t="str">
        <f t="shared" si="22"/>
        <v>Röszkei SK</v>
      </c>
      <c r="C51" s="53">
        <v>10</v>
      </c>
      <c r="D51" s="53" t="s">
        <v>44</v>
      </c>
      <c r="E51" s="53">
        <v>8</v>
      </c>
      <c r="F51" s="52" t="str">
        <f t="shared" si="23"/>
        <v>Újszászi VVSE</v>
      </c>
      <c r="I51" s="41"/>
      <c r="J51" s="42"/>
      <c r="M51" s="41"/>
    </row>
    <row r="52" spans="2:13" ht="12.75">
      <c r="B52" s="52" t="str">
        <f t="shared" si="22"/>
        <v>ASS-Makói SVSE-2</v>
      </c>
      <c r="C52" s="53">
        <v>11</v>
      </c>
      <c r="D52" s="53" t="s">
        <v>44</v>
      </c>
      <c r="E52" s="53">
        <v>7</v>
      </c>
      <c r="F52" s="52" t="str">
        <f t="shared" si="23"/>
        <v>Karcagi SE</v>
      </c>
      <c r="I52" s="41"/>
      <c r="J52" s="42"/>
      <c r="M52" s="41"/>
    </row>
    <row r="53" spans="2:13" ht="12.75">
      <c r="B53" s="52" t="str">
        <f t="shared" si="22"/>
        <v>Félegyházi Honvéd TK</v>
      </c>
      <c r="C53" s="53">
        <v>1</v>
      </c>
      <c r="D53" s="53" t="s">
        <v>44</v>
      </c>
      <c r="E53" s="53">
        <v>6</v>
      </c>
      <c r="F53" s="52" t="str">
        <f t="shared" si="23"/>
        <v>Maróczy SE II.</v>
      </c>
      <c r="I53" s="41"/>
      <c r="J53" s="42"/>
      <c r="M53" s="41"/>
    </row>
    <row r="54" spans="2:13" ht="12.75">
      <c r="B54" s="52" t="str">
        <f t="shared" si="22"/>
        <v>Tóth László SE II.</v>
      </c>
      <c r="C54" s="53">
        <v>2</v>
      </c>
      <c r="D54" s="53" t="s">
        <v>44</v>
      </c>
      <c r="E54" s="53">
        <v>5</v>
      </c>
      <c r="F54" s="52" t="str">
        <f t="shared" si="23"/>
        <v>TÁKISZ SE</v>
      </c>
      <c r="I54" s="41"/>
      <c r="J54" s="42"/>
      <c r="M54" s="41"/>
    </row>
    <row r="55" spans="2:13" ht="12.75">
      <c r="B55" s="52" t="str">
        <f t="shared" si="22"/>
        <v>Szentesi Sakk SE</v>
      </c>
      <c r="C55" s="53">
        <v>3</v>
      </c>
      <c r="D55" s="53" t="s">
        <v>44</v>
      </c>
      <c r="E55" s="53">
        <v>4</v>
      </c>
      <c r="F55" s="52" t="str">
        <f t="shared" si="23"/>
        <v>Orosházi SE</v>
      </c>
      <c r="I55" s="41"/>
      <c r="J55" s="42"/>
      <c r="M55" s="41"/>
    </row>
  </sheetData>
  <sheetProtection password="C4A3" sheet="1" objects="1" scenarios="1"/>
  <mergeCells count="1">
    <mergeCell ref="F1:I1"/>
  </mergeCells>
  <printOptions horizontalCentered="1" verticalCentered="1"/>
  <pageMargins left="0.07874015748031496" right="0.07874015748031496" top="0.23" bottom="0.24" header="0.34" footer="0.37"/>
  <pageSetup horizontalDpi="300" verticalDpi="300" orientation="portrait" paperSize="9" r:id="rId1"/>
  <headerFooter alignWithMargins="0">
    <oddHeader>&amp;LMagyar Sakkszövetség&amp;CTóth L. csoport&amp;R2014/15</oddHeader>
    <oddFooter>&amp;L1055 Budapest Falk M. 10.&amp;Ce-mail: chess@chess.hu &amp;R06-1-473-2360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2:L55"/>
  <sheetViews>
    <sheetView workbookViewId="0" topLeftCell="A25">
      <selection activeCell="O43" sqref="O43"/>
    </sheetView>
  </sheetViews>
  <sheetFormatPr defaultColWidth="9.140625" defaultRowHeight="12.75"/>
  <cols>
    <col min="1" max="1" width="2.00390625" style="40" bestFit="1" customWidth="1"/>
    <col min="2" max="2" width="17.7109375" style="40" customWidth="1"/>
    <col min="3" max="3" width="3.7109375" style="40" customWidth="1"/>
    <col min="4" max="4" width="2.28125" style="40" customWidth="1"/>
    <col min="5" max="5" width="3.7109375" style="40" customWidth="1"/>
    <col min="6" max="6" width="17.7109375" style="40" customWidth="1"/>
    <col min="7" max="7" width="2.57421875" style="40" customWidth="1"/>
    <col min="8" max="8" width="17.7109375" style="40" customWidth="1"/>
    <col min="9" max="9" width="3.7109375" style="40" customWidth="1"/>
    <col min="10" max="10" width="2.28125" style="40" customWidth="1"/>
    <col min="11" max="11" width="3.7109375" style="40" customWidth="1"/>
    <col min="12" max="12" width="19.57421875" style="40" bestFit="1" customWidth="1"/>
    <col min="13" max="13" width="8.8515625" style="40" customWidth="1"/>
  </cols>
  <sheetData>
    <row r="2" spans="1:6" ht="12.75">
      <c r="A2" s="40">
        <v>1</v>
      </c>
      <c r="B2" s="45" t="str">
        <f aca="true" t="shared" si="0" ref="B2:B7">VLOOKUP(A2,Széchenyi,2,FALSE)</f>
        <v>Tapolcai Kölcsey</v>
      </c>
      <c r="E2" s="40">
        <v>7</v>
      </c>
      <c r="F2" s="45" t="str">
        <f>VLOOKUP(E2,Széchenyi,2,FALSE)</f>
        <v>SE  Kisbér- Ászár</v>
      </c>
    </row>
    <row r="3" spans="1:6" ht="12.75">
      <c r="A3" s="40">
        <v>2</v>
      </c>
      <c r="B3" s="45" t="str">
        <f t="shared" si="0"/>
        <v>Haladás VSE-2</v>
      </c>
      <c r="E3" s="40">
        <v>8</v>
      </c>
      <c r="F3" s="45" t="str">
        <f>VLOOKUP(E3,Széchenyi,2,FALSE)</f>
        <v>Arborétum HSE</v>
      </c>
    </row>
    <row r="4" spans="1:6" ht="12.75">
      <c r="A4" s="40">
        <v>3</v>
      </c>
      <c r="B4" s="45" t="str">
        <f t="shared" si="0"/>
        <v>Ezüst Huszár</v>
      </c>
      <c r="E4" s="40">
        <v>9</v>
      </c>
      <c r="F4" s="45" t="str">
        <f>VLOOKUP(E4,Széchenyi,2,FALSE)</f>
        <v>Zala Volán TE</v>
      </c>
    </row>
    <row r="5" spans="1:6" ht="12.75">
      <c r="A5" s="40">
        <v>4</v>
      </c>
      <c r="B5" s="45" t="str">
        <f t="shared" si="0"/>
        <v>Bányász SK Ajka</v>
      </c>
      <c r="E5" s="40">
        <v>10</v>
      </c>
      <c r="F5" s="45" t="str">
        <f>VLOOKUP(E5,Széchenyi,2,FALSE)</f>
        <v>Pápa</v>
      </c>
    </row>
    <row r="6" spans="1:6" ht="12.75">
      <c r="A6" s="40">
        <v>5</v>
      </c>
      <c r="B6" s="45" t="str">
        <f t="shared" si="0"/>
        <v>Spartacus Sportkör</v>
      </c>
      <c r="E6" s="40">
        <v>11</v>
      </c>
      <c r="F6" s="45" t="str">
        <f>VLOOKUP(E6,Széchenyi,2,FALSE)</f>
        <v>Sárvári Sakk Club SE</v>
      </c>
    </row>
    <row r="7" spans="1:12" ht="12.75">
      <c r="A7" s="40">
        <v>6</v>
      </c>
      <c r="B7" s="45" t="str">
        <f t="shared" si="0"/>
        <v>Lövő SE</v>
      </c>
      <c r="C7" s="42"/>
      <c r="D7" s="42" t="s">
        <v>44</v>
      </c>
      <c r="E7" s="42">
        <v>12</v>
      </c>
      <c r="F7" s="45" t="str">
        <f>IF(CSAPATOK!F62="","szabad",VLOOKUP(E7,Széchenyi,2,FALSE))</f>
        <v>Z.Bak</v>
      </c>
      <c r="G7" s="48"/>
      <c r="H7" s="48"/>
      <c r="I7" s="42"/>
      <c r="L7" s="41"/>
    </row>
    <row r="8" spans="2:12" ht="12.75">
      <c r="B8" s="41"/>
      <c r="C8" s="42"/>
      <c r="D8" s="42"/>
      <c r="E8" s="42"/>
      <c r="F8" s="41"/>
      <c r="H8" s="41"/>
      <c r="I8" s="42"/>
      <c r="L8" s="41"/>
    </row>
    <row r="9" spans="2:12" ht="12.75">
      <c r="B9" s="50" t="s">
        <v>0</v>
      </c>
      <c r="C9" s="50"/>
      <c r="D9" s="42"/>
      <c r="E9" s="42"/>
      <c r="F9" s="51" t="str">
        <f>VLOOKUP(1,naptár,2,FALSE)</f>
        <v>2014.szeptember 07.</v>
      </c>
      <c r="H9" s="50" t="s">
        <v>1</v>
      </c>
      <c r="I9" s="50"/>
      <c r="L9" s="51" t="str">
        <f>VLOOKUP(7,naptár,2,FALSE)</f>
        <v>2015. január 25.</v>
      </c>
    </row>
    <row r="10" spans="2:12" ht="12.75">
      <c r="B10" s="52" t="str">
        <f aca="true" t="shared" si="1" ref="B10:B15">VLOOKUP(C10,Széchenyi,2,FALSE)</f>
        <v>Tapolcai Kölcsey</v>
      </c>
      <c r="C10" s="53">
        <v>1</v>
      </c>
      <c r="D10" s="53" t="s">
        <v>44</v>
      </c>
      <c r="E10" s="53">
        <v>12</v>
      </c>
      <c r="F10" s="52" t="str">
        <f>$F$7</f>
        <v>Z.Bak</v>
      </c>
      <c r="H10" s="52" t="str">
        <f aca="true" t="shared" si="2" ref="H10:H15">VLOOKUP(I10,Széchenyi,2,FALSE)</f>
        <v>Bányász SK Ajka</v>
      </c>
      <c r="I10" s="53">
        <v>4</v>
      </c>
      <c r="J10" s="53" t="s">
        <v>44</v>
      </c>
      <c r="K10" s="53">
        <v>12</v>
      </c>
      <c r="L10" s="52" t="str">
        <f>$F$7</f>
        <v>Z.Bak</v>
      </c>
    </row>
    <row r="11" spans="2:12" ht="12.75">
      <c r="B11" s="52" t="str">
        <f t="shared" si="1"/>
        <v>Haladás VSE-2</v>
      </c>
      <c r="C11" s="53">
        <v>2</v>
      </c>
      <c r="D11" s="53" t="s">
        <v>44</v>
      </c>
      <c r="E11" s="53">
        <v>11</v>
      </c>
      <c r="F11" s="52" t="str">
        <f>VLOOKUP(E11,Széchenyi,2,FALSE)</f>
        <v>Sárvári Sakk Club SE</v>
      </c>
      <c r="H11" s="52" t="str">
        <f t="shared" si="2"/>
        <v>Spartacus Sportkör</v>
      </c>
      <c r="I11" s="53">
        <v>5</v>
      </c>
      <c r="J11" s="53" t="s">
        <v>44</v>
      </c>
      <c r="K11" s="53">
        <v>3</v>
      </c>
      <c r="L11" s="52" t="str">
        <f>VLOOKUP(K11,Széchenyi,2,FALSE)</f>
        <v>Ezüst Huszár</v>
      </c>
    </row>
    <row r="12" spans="2:12" ht="12.75">
      <c r="B12" s="52" t="str">
        <f t="shared" si="1"/>
        <v>Ezüst Huszár</v>
      </c>
      <c r="C12" s="53">
        <v>3</v>
      </c>
      <c r="D12" s="53" t="s">
        <v>44</v>
      </c>
      <c r="E12" s="53">
        <v>10</v>
      </c>
      <c r="F12" s="52" t="str">
        <f>VLOOKUP(E12,Széchenyi,2,FALSE)</f>
        <v>Pápa</v>
      </c>
      <c r="H12" s="52" t="str">
        <f t="shared" si="2"/>
        <v>Lövő SE</v>
      </c>
      <c r="I12" s="53">
        <v>6</v>
      </c>
      <c r="J12" s="53" t="s">
        <v>44</v>
      </c>
      <c r="K12" s="53">
        <v>2</v>
      </c>
      <c r="L12" s="52" t="str">
        <f>VLOOKUP(K12,Széchenyi,2,FALSE)</f>
        <v>Haladás VSE-2</v>
      </c>
    </row>
    <row r="13" spans="2:12" ht="12.75">
      <c r="B13" s="52" t="str">
        <f t="shared" si="1"/>
        <v>Bányász SK Ajka</v>
      </c>
      <c r="C13" s="53">
        <v>4</v>
      </c>
      <c r="D13" s="53" t="s">
        <v>44</v>
      </c>
      <c r="E13" s="53">
        <v>9</v>
      </c>
      <c r="F13" s="52" t="str">
        <f>VLOOKUP(E13,Széchenyi,2,FALSE)</f>
        <v>Zala Volán TE</v>
      </c>
      <c r="H13" s="52" t="str">
        <f t="shared" si="2"/>
        <v>SE  Kisbér- Ászár</v>
      </c>
      <c r="I13" s="53">
        <v>7</v>
      </c>
      <c r="J13" s="53" t="s">
        <v>44</v>
      </c>
      <c r="K13" s="53">
        <v>1</v>
      </c>
      <c r="L13" s="52" t="str">
        <f>VLOOKUP(K13,Széchenyi,2,FALSE)</f>
        <v>Tapolcai Kölcsey</v>
      </c>
    </row>
    <row r="14" spans="2:12" ht="12.75">
      <c r="B14" s="52" t="str">
        <f t="shared" si="1"/>
        <v>Spartacus Sportkör</v>
      </c>
      <c r="C14" s="53">
        <v>5</v>
      </c>
      <c r="D14" s="53" t="s">
        <v>44</v>
      </c>
      <c r="E14" s="53">
        <v>8</v>
      </c>
      <c r="F14" s="52" t="str">
        <f>VLOOKUP(E14,Széchenyi,2,FALSE)</f>
        <v>Arborétum HSE</v>
      </c>
      <c r="H14" s="52" t="str">
        <f t="shared" si="2"/>
        <v>Arborétum HSE</v>
      </c>
      <c r="I14" s="53">
        <v>8</v>
      </c>
      <c r="J14" s="53" t="s">
        <v>44</v>
      </c>
      <c r="K14" s="53">
        <v>11</v>
      </c>
      <c r="L14" s="52" t="str">
        <f>VLOOKUP(K14,Széchenyi,2,FALSE)</f>
        <v>Sárvári Sakk Club SE</v>
      </c>
    </row>
    <row r="15" spans="2:12" ht="12.75">
      <c r="B15" s="52" t="str">
        <f t="shared" si="1"/>
        <v>Lövő SE</v>
      </c>
      <c r="C15" s="53">
        <v>6</v>
      </c>
      <c r="D15" s="53" t="s">
        <v>44</v>
      </c>
      <c r="E15" s="53">
        <v>7</v>
      </c>
      <c r="F15" s="52" t="str">
        <f>VLOOKUP(E15,Széchenyi,2,FALSE)</f>
        <v>SE  Kisbér- Ászár</v>
      </c>
      <c r="H15" s="52" t="str">
        <f t="shared" si="2"/>
        <v>Zala Volán TE</v>
      </c>
      <c r="I15" s="53">
        <v>9</v>
      </c>
      <c r="J15" s="53" t="s">
        <v>44</v>
      </c>
      <c r="K15" s="53">
        <v>10</v>
      </c>
      <c r="L15" s="52" t="str">
        <f>VLOOKUP(K15,Széchenyi,2,FALSE)</f>
        <v>Pápa</v>
      </c>
    </row>
    <row r="16" spans="2:12" ht="12.75">
      <c r="B16" s="41"/>
      <c r="C16" s="42"/>
      <c r="D16" s="42"/>
      <c r="E16" s="42"/>
      <c r="F16" s="41"/>
      <c r="H16" s="41"/>
      <c r="I16" s="42"/>
      <c r="L16" s="41"/>
    </row>
    <row r="17" spans="2:12" ht="12.75">
      <c r="B17" s="50" t="s">
        <v>2</v>
      </c>
      <c r="C17" s="50"/>
      <c r="D17" s="42"/>
      <c r="E17" s="42"/>
      <c r="F17" s="51" t="str">
        <f>VLOOKUP(2,naptár,2,FALSE)</f>
        <v>2014.szeptember 21.</v>
      </c>
      <c r="H17" s="50" t="s">
        <v>3</v>
      </c>
      <c r="I17" s="50"/>
      <c r="L17" s="51" t="str">
        <f>VLOOKUP(8,naptár,2,FALSE)</f>
        <v>2015. február 08.</v>
      </c>
    </row>
    <row r="18" spans="2:12" ht="12.75">
      <c r="B18" s="52" t="str">
        <f>$F$7</f>
        <v>Z.Bak</v>
      </c>
      <c r="C18" s="53">
        <v>12</v>
      </c>
      <c r="D18" s="53" t="s">
        <v>44</v>
      </c>
      <c r="E18" s="53">
        <v>7</v>
      </c>
      <c r="F18" s="52" t="str">
        <f aca="true" t="shared" si="3" ref="F18:F23">VLOOKUP(E18,Széchenyi,2,FALSE)</f>
        <v>SE  Kisbér- Ászár</v>
      </c>
      <c r="H18" s="52" t="str">
        <f>$F$7</f>
        <v>Z.Bak</v>
      </c>
      <c r="I18" s="53">
        <v>12</v>
      </c>
      <c r="J18" s="53" t="s">
        <v>44</v>
      </c>
      <c r="K18" s="53">
        <v>10</v>
      </c>
      <c r="L18" s="52" t="str">
        <f aca="true" t="shared" si="4" ref="L18:L23">VLOOKUP(K18,Széchenyi,2,FALSE)</f>
        <v>Pápa</v>
      </c>
    </row>
    <row r="19" spans="2:12" ht="12.75">
      <c r="B19" s="52" t="str">
        <f>VLOOKUP(C19,Széchenyi,2,FALSE)</f>
        <v>Arborétum HSE</v>
      </c>
      <c r="C19" s="53">
        <v>8</v>
      </c>
      <c r="D19" s="53" t="s">
        <v>44</v>
      </c>
      <c r="E19" s="53">
        <v>6</v>
      </c>
      <c r="F19" s="52" t="str">
        <f t="shared" si="3"/>
        <v>Lövő SE</v>
      </c>
      <c r="H19" s="52" t="str">
        <f>VLOOKUP(I19,Széchenyi,2,FALSE)</f>
        <v>Sárvári Sakk Club SE</v>
      </c>
      <c r="I19" s="53">
        <v>11</v>
      </c>
      <c r="J19" s="53" t="s">
        <v>44</v>
      </c>
      <c r="K19" s="53">
        <v>9</v>
      </c>
      <c r="L19" s="52" t="str">
        <f t="shared" si="4"/>
        <v>Zala Volán TE</v>
      </c>
    </row>
    <row r="20" spans="1:12" ht="12.75">
      <c r="A20" s="54"/>
      <c r="B20" s="52" t="str">
        <f>VLOOKUP(C20,Széchenyi,2,FALSE)</f>
        <v>Zala Volán TE</v>
      </c>
      <c r="C20" s="53">
        <v>9</v>
      </c>
      <c r="D20" s="53" t="s">
        <v>44</v>
      </c>
      <c r="E20" s="53">
        <v>5</v>
      </c>
      <c r="F20" s="52" t="str">
        <f t="shared" si="3"/>
        <v>Spartacus Sportkör</v>
      </c>
      <c r="H20" s="52" t="str">
        <f>VLOOKUP(I20,Széchenyi,2,FALSE)</f>
        <v>Tapolcai Kölcsey</v>
      </c>
      <c r="I20" s="53">
        <v>1</v>
      </c>
      <c r="J20" s="53" t="s">
        <v>44</v>
      </c>
      <c r="K20" s="53">
        <v>8</v>
      </c>
      <c r="L20" s="52" t="str">
        <f t="shared" si="4"/>
        <v>Arborétum HSE</v>
      </c>
    </row>
    <row r="21" spans="2:12" ht="12.75">
      <c r="B21" s="52" t="str">
        <f>VLOOKUP(C21,Széchenyi,2,FALSE)</f>
        <v>Pápa</v>
      </c>
      <c r="C21" s="53">
        <v>10</v>
      </c>
      <c r="D21" s="53" t="s">
        <v>44</v>
      </c>
      <c r="E21" s="53">
        <v>4</v>
      </c>
      <c r="F21" s="52" t="str">
        <f t="shared" si="3"/>
        <v>Bányász SK Ajka</v>
      </c>
      <c r="H21" s="52" t="str">
        <f>VLOOKUP(I21,Széchenyi,2,FALSE)</f>
        <v>Haladás VSE-2</v>
      </c>
      <c r="I21" s="53">
        <v>2</v>
      </c>
      <c r="J21" s="53" t="s">
        <v>44</v>
      </c>
      <c r="K21" s="53">
        <v>7</v>
      </c>
      <c r="L21" s="52" t="str">
        <f t="shared" si="4"/>
        <v>SE  Kisbér- Ászár</v>
      </c>
    </row>
    <row r="22" spans="2:12" ht="12.75">
      <c r="B22" s="52" t="str">
        <f>VLOOKUP(C22,Széchenyi,2,FALSE)</f>
        <v>Sárvári Sakk Club SE</v>
      </c>
      <c r="C22" s="53">
        <v>11</v>
      </c>
      <c r="D22" s="53" t="s">
        <v>44</v>
      </c>
      <c r="E22" s="53">
        <v>3</v>
      </c>
      <c r="F22" s="52" t="str">
        <f t="shared" si="3"/>
        <v>Ezüst Huszár</v>
      </c>
      <c r="H22" s="52" t="str">
        <f>VLOOKUP(I22,Széchenyi,2,FALSE)</f>
        <v>Ezüst Huszár</v>
      </c>
      <c r="I22" s="53">
        <v>3</v>
      </c>
      <c r="J22" s="53" t="s">
        <v>44</v>
      </c>
      <c r="K22" s="53">
        <v>6</v>
      </c>
      <c r="L22" s="52" t="str">
        <f t="shared" si="4"/>
        <v>Lövő SE</v>
      </c>
    </row>
    <row r="23" spans="2:12" ht="12.75">
      <c r="B23" s="52" t="str">
        <f>VLOOKUP(C23,Széchenyi,2,FALSE)</f>
        <v>Tapolcai Kölcsey</v>
      </c>
      <c r="C23" s="53">
        <v>1</v>
      </c>
      <c r="D23" s="53" t="s">
        <v>44</v>
      </c>
      <c r="E23" s="53">
        <v>2</v>
      </c>
      <c r="F23" s="52" t="str">
        <f t="shared" si="3"/>
        <v>Haladás VSE-2</v>
      </c>
      <c r="H23" s="52" t="str">
        <f>VLOOKUP(I23,Széchenyi,2,FALSE)</f>
        <v>Bányász SK Ajka</v>
      </c>
      <c r="I23" s="53">
        <v>4</v>
      </c>
      <c r="J23" s="53" t="s">
        <v>44</v>
      </c>
      <c r="K23" s="53">
        <v>5</v>
      </c>
      <c r="L23" s="52" t="str">
        <f t="shared" si="4"/>
        <v>Spartacus Sportkör</v>
      </c>
    </row>
    <row r="24" spans="2:12" ht="12.75">
      <c r="B24" s="41"/>
      <c r="C24" s="42"/>
      <c r="D24" s="42"/>
      <c r="E24" s="42"/>
      <c r="F24" s="41"/>
      <c r="H24" s="41"/>
      <c r="I24" s="42"/>
      <c r="L24" s="41"/>
    </row>
    <row r="25" spans="2:12" ht="12.75">
      <c r="B25" s="50" t="s">
        <v>4</v>
      </c>
      <c r="C25" s="50"/>
      <c r="D25" s="42"/>
      <c r="E25" s="42"/>
      <c r="F25" s="51" t="str">
        <f>VLOOKUP(3,naptár,2,FALSE)</f>
        <v>2014. október 12.</v>
      </c>
      <c r="H25" s="50" t="s">
        <v>5</v>
      </c>
      <c r="I25" s="50"/>
      <c r="L25" s="51" t="str">
        <f>VLOOKUP(9,naptár,2,FALSE)</f>
        <v>2015. március 01.</v>
      </c>
    </row>
    <row r="26" spans="2:12" ht="12.75">
      <c r="B26" s="52" t="str">
        <f aca="true" t="shared" si="5" ref="B26:B31">VLOOKUP(C26,Széchenyi,2,FALSE)</f>
        <v>Haladás VSE-2</v>
      </c>
      <c r="C26" s="53">
        <v>2</v>
      </c>
      <c r="D26" s="53" t="s">
        <v>44</v>
      </c>
      <c r="E26" s="53">
        <v>12</v>
      </c>
      <c r="F26" s="52" t="str">
        <f>$F$7</f>
        <v>Z.Bak</v>
      </c>
      <c r="H26" s="52" t="str">
        <f aca="true" t="shared" si="6" ref="H26:H31">VLOOKUP(I26,Széchenyi,2,FALSE)</f>
        <v>Spartacus Sportkör</v>
      </c>
      <c r="I26" s="53">
        <v>5</v>
      </c>
      <c r="J26" s="53" t="s">
        <v>44</v>
      </c>
      <c r="K26" s="53">
        <v>12</v>
      </c>
      <c r="L26" s="52" t="str">
        <f>$F$7</f>
        <v>Z.Bak</v>
      </c>
    </row>
    <row r="27" spans="2:12" ht="12.75">
      <c r="B27" s="52" t="str">
        <f t="shared" si="5"/>
        <v>Ezüst Huszár</v>
      </c>
      <c r="C27" s="53">
        <v>3</v>
      </c>
      <c r="D27" s="53" t="s">
        <v>44</v>
      </c>
      <c r="E27" s="53">
        <v>1</v>
      </c>
      <c r="F27" s="52" t="str">
        <f>VLOOKUP(E27,Széchenyi,2,FALSE)</f>
        <v>Tapolcai Kölcsey</v>
      </c>
      <c r="H27" s="52" t="str">
        <f t="shared" si="6"/>
        <v>Lövő SE</v>
      </c>
      <c r="I27" s="53">
        <v>6</v>
      </c>
      <c r="J27" s="53" t="s">
        <v>44</v>
      </c>
      <c r="K27" s="53">
        <v>4</v>
      </c>
      <c r="L27" s="52" t="str">
        <f>VLOOKUP(K27,Széchenyi,2,FALSE)</f>
        <v>Bányász SK Ajka</v>
      </c>
    </row>
    <row r="28" spans="2:12" ht="12.75">
      <c r="B28" s="52" t="str">
        <f t="shared" si="5"/>
        <v>Bányász SK Ajka</v>
      </c>
      <c r="C28" s="53">
        <v>4</v>
      </c>
      <c r="D28" s="53" t="s">
        <v>44</v>
      </c>
      <c r="E28" s="53">
        <v>11</v>
      </c>
      <c r="F28" s="52" t="str">
        <f>VLOOKUP(E28,Széchenyi,2,FALSE)</f>
        <v>Sárvári Sakk Club SE</v>
      </c>
      <c r="H28" s="52" t="str">
        <f t="shared" si="6"/>
        <v>SE  Kisbér- Ászár</v>
      </c>
      <c r="I28" s="53">
        <v>7</v>
      </c>
      <c r="J28" s="53" t="s">
        <v>44</v>
      </c>
      <c r="K28" s="53">
        <v>3</v>
      </c>
      <c r="L28" s="52" t="str">
        <f>VLOOKUP(K28,Széchenyi,2,FALSE)</f>
        <v>Ezüst Huszár</v>
      </c>
    </row>
    <row r="29" spans="2:12" ht="12.75">
      <c r="B29" s="52" t="str">
        <f t="shared" si="5"/>
        <v>Spartacus Sportkör</v>
      </c>
      <c r="C29" s="53">
        <v>5</v>
      </c>
      <c r="D29" s="53" t="s">
        <v>44</v>
      </c>
      <c r="E29" s="53">
        <v>10</v>
      </c>
      <c r="F29" s="52" t="str">
        <f>VLOOKUP(E29,Széchenyi,2,FALSE)</f>
        <v>Pápa</v>
      </c>
      <c r="H29" s="52" t="str">
        <f t="shared" si="6"/>
        <v>Arborétum HSE</v>
      </c>
      <c r="I29" s="53">
        <v>8</v>
      </c>
      <c r="J29" s="53" t="s">
        <v>44</v>
      </c>
      <c r="K29" s="53">
        <v>2</v>
      </c>
      <c r="L29" s="52" t="str">
        <f>VLOOKUP(K29,Széchenyi,2,FALSE)</f>
        <v>Haladás VSE-2</v>
      </c>
    </row>
    <row r="30" spans="2:12" ht="12.75">
      <c r="B30" s="52" t="str">
        <f t="shared" si="5"/>
        <v>Lövő SE</v>
      </c>
      <c r="C30" s="53">
        <v>6</v>
      </c>
      <c r="D30" s="53" t="s">
        <v>44</v>
      </c>
      <c r="E30" s="53">
        <v>9</v>
      </c>
      <c r="F30" s="52" t="str">
        <f>VLOOKUP(E30,Széchenyi,2,FALSE)</f>
        <v>Zala Volán TE</v>
      </c>
      <c r="H30" s="52" t="str">
        <f t="shared" si="6"/>
        <v>Zala Volán TE</v>
      </c>
      <c r="I30" s="53">
        <v>9</v>
      </c>
      <c r="J30" s="53" t="s">
        <v>44</v>
      </c>
      <c r="K30" s="53">
        <v>1</v>
      </c>
      <c r="L30" s="52" t="str">
        <f>VLOOKUP(K30,Széchenyi,2,FALSE)</f>
        <v>Tapolcai Kölcsey</v>
      </c>
    </row>
    <row r="31" spans="2:12" ht="12.75">
      <c r="B31" s="52" t="str">
        <f t="shared" si="5"/>
        <v>SE  Kisbér- Ászár</v>
      </c>
      <c r="C31" s="53">
        <v>7</v>
      </c>
      <c r="D31" s="53" t="s">
        <v>44</v>
      </c>
      <c r="E31" s="53">
        <v>8</v>
      </c>
      <c r="F31" s="52" t="str">
        <f>VLOOKUP(E31,Széchenyi,2,FALSE)</f>
        <v>Arborétum HSE</v>
      </c>
      <c r="H31" s="52" t="str">
        <f t="shared" si="6"/>
        <v>Pápa</v>
      </c>
      <c r="I31" s="53">
        <v>10</v>
      </c>
      <c r="J31" s="53" t="s">
        <v>44</v>
      </c>
      <c r="K31" s="53">
        <v>11</v>
      </c>
      <c r="L31" s="52" t="str">
        <f>VLOOKUP(K31,Széchenyi,2,FALSE)</f>
        <v>Sárvári Sakk Club SE</v>
      </c>
    </row>
    <row r="32" spans="2:12" ht="12.75">
      <c r="B32" s="41"/>
      <c r="C32" s="42"/>
      <c r="D32" s="42"/>
      <c r="E32" s="42"/>
      <c r="F32" s="41"/>
      <c r="H32" s="41"/>
      <c r="I32" s="42"/>
      <c r="L32" s="41"/>
    </row>
    <row r="33" spans="2:12" ht="12.75">
      <c r="B33" s="50" t="s">
        <v>6</v>
      </c>
      <c r="C33" s="50"/>
      <c r="D33" s="42"/>
      <c r="E33" s="42"/>
      <c r="F33" s="51" t="str">
        <f>VLOOKUP(4,naptár,2,FALSE)</f>
        <v>2014. november 16.</v>
      </c>
      <c r="H33" s="50" t="s">
        <v>7</v>
      </c>
      <c r="I33" s="50"/>
      <c r="L33" s="51" t="str">
        <f>VLOOKUP(10,naptár,2,FALSE)</f>
        <v>2015. március 22.</v>
      </c>
    </row>
    <row r="34" spans="2:12" ht="12.75">
      <c r="B34" s="52" t="str">
        <f>$F$7</f>
        <v>Z.Bak</v>
      </c>
      <c r="C34" s="53">
        <v>12</v>
      </c>
      <c r="D34" s="53" t="s">
        <v>44</v>
      </c>
      <c r="E34" s="53">
        <v>8</v>
      </c>
      <c r="F34" s="52" t="str">
        <f aca="true" t="shared" si="7" ref="F34:F39">VLOOKUP(E34,Széchenyi,2,FALSE)</f>
        <v>Arborétum HSE</v>
      </c>
      <c r="H34" s="52" t="str">
        <f>$F$7</f>
        <v>Z.Bak</v>
      </c>
      <c r="I34" s="53">
        <v>12</v>
      </c>
      <c r="J34" s="53" t="s">
        <v>44</v>
      </c>
      <c r="K34" s="53">
        <v>11</v>
      </c>
      <c r="L34" s="52" t="str">
        <f aca="true" t="shared" si="8" ref="L34:L39">VLOOKUP(K34,Széchenyi,2,FALSE)</f>
        <v>Sárvári Sakk Club SE</v>
      </c>
    </row>
    <row r="35" spans="2:12" ht="12.75">
      <c r="B35" s="52" t="str">
        <f>VLOOKUP(C35,Széchenyi,2,FALSE)</f>
        <v>Zala Volán TE</v>
      </c>
      <c r="C35" s="53">
        <v>9</v>
      </c>
      <c r="D35" s="53" t="s">
        <v>44</v>
      </c>
      <c r="E35" s="53">
        <v>7</v>
      </c>
      <c r="F35" s="52" t="str">
        <f t="shared" si="7"/>
        <v>SE  Kisbér- Ászár</v>
      </c>
      <c r="H35" s="52" t="str">
        <f>VLOOKUP(I35,Széchenyi,2,FALSE)</f>
        <v>Tapolcai Kölcsey</v>
      </c>
      <c r="I35" s="53">
        <v>1</v>
      </c>
      <c r="J35" s="53" t="s">
        <v>44</v>
      </c>
      <c r="K35" s="53">
        <v>10</v>
      </c>
      <c r="L35" s="52" t="str">
        <f t="shared" si="8"/>
        <v>Pápa</v>
      </c>
    </row>
    <row r="36" spans="2:12" ht="12.75">
      <c r="B36" s="52" t="str">
        <f>VLOOKUP(C36,Széchenyi,2,FALSE)</f>
        <v>Pápa</v>
      </c>
      <c r="C36" s="53">
        <v>10</v>
      </c>
      <c r="D36" s="53" t="s">
        <v>44</v>
      </c>
      <c r="E36" s="53">
        <v>6</v>
      </c>
      <c r="F36" s="52" t="str">
        <f t="shared" si="7"/>
        <v>Lövő SE</v>
      </c>
      <c r="H36" s="52" t="str">
        <f>VLOOKUP(I36,Széchenyi,2,FALSE)</f>
        <v>Haladás VSE-2</v>
      </c>
      <c r="I36" s="53">
        <v>2</v>
      </c>
      <c r="J36" s="53" t="s">
        <v>44</v>
      </c>
      <c r="K36" s="53">
        <v>9</v>
      </c>
      <c r="L36" s="52" t="str">
        <f t="shared" si="8"/>
        <v>Zala Volán TE</v>
      </c>
    </row>
    <row r="37" spans="2:12" ht="12.75">
      <c r="B37" s="52" t="str">
        <f>VLOOKUP(C37,Széchenyi,2,FALSE)</f>
        <v>Sárvári Sakk Club SE</v>
      </c>
      <c r="C37" s="53">
        <v>11</v>
      </c>
      <c r="D37" s="53" t="s">
        <v>44</v>
      </c>
      <c r="E37" s="53">
        <v>5</v>
      </c>
      <c r="F37" s="52" t="str">
        <f t="shared" si="7"/>
        <v>Spartacus Sportkör</v>
      </c>
      <c r="H37" s="52" t="str">
        <f>VLOOKUP(I37,Széchenyi,2,FALSE)</f>
        <v>Ezüst Huszár</v>
      </c>
      <c r="I37" s="53">
        <v>3</v>
      </c>
      <c r="J37" s="53" t="s">
        <v>44</v>
      </c>
      <c r="K37" s="53">
        <v>8</v>
      </c>
      <c r="L37" s="52" t="str">
        <f t="shared" si="8"/>
        <v>Arborétum HSE</v>
      </c>
    </row>
    <row r="38" spans="2:12" ht="12.75">
      <c r="B38" s="52" t="str">
        <f>VLOOKUP(C38,Széchenyi,2,FALSE)</f>
        <v>Tapolcai Kölcsey</v>
      </c>
      <c r="C38" s="53">
        <v>1</v>
      </c>
      <c r="D38" s="53" t="s">
        <v>44</v>
      </c>
      <c r="E38" s="53">
        <v>4</v>
      </c>
      <c r="F38" s="52" t="str">
        <f t="shared" si="7"/>
        <v>Bányász SK Ajka</v>
      </c>
      <c r="H38" s="52" t="str">
        <f>VLOOKUP(I38,Széchenyi,2,FALSE)</f>
        <v>Bányász SK Ajka</v>
      </c>
      <c r="I38" s="53">
        <v>4</v>
      </c>
      <c r="J38" s="53" t="s">
        <v>44</v>
      </c>
      <c r="K38" s="53">
        <v>7</v>
      </c>
      <c r="L38" s="52" t="str">
        <f t="shared" si="8"/>
        <v>SE  Kisbér- Ászár</v>
      </c>
    </row>
    <row r="39" spans="2:12" ht="12.75">
      <c r="B39" s="52" t="str">
        <f>VLOOKUP(C39,Széchenyi,2,FALSE)</f>
        <v>Haladás VSE-2</v>
      </c>
      <c r="C39" s="53">
        <v>2</v>
      </c>
      <c r="D39" s="53" t="s">
        <v>44</v>
      </c>
      <c r="E39" s="53">
        <v>3</v>
      </c>
      <c r="F39" s="52" t="str">
        <f t="shared" si="7"/>
        <v>Ezüst Huszár</v>
      </c>
      <c r="H39" s="52" t="str">
        <f>VLOOKUP(I39,Széchenyi,2,FALSE)</f>
        <v>Spartacus Sportkör</v>
      </c>
      <c r="I39" s="53">
        <v>5</v>
      </c>
      <c r="J39" s="53" t="s">
        <v>44</v>
      </c>
      <c r="K39" s="53">
        <v>6</v>
      </c>
      <c r="L39" s="52" t="str">
        <f t="shared" si="8"/>
        <v>Lövő SE</v>
      </c>
    </row>
    <row r="40" spans="2:12" ht="12.75">
      <c r="B40" s="41"/>
      <c r="C40" s="42"/>
      <c r="D40" s="42"/>
      <c r="E40" s="42"/>
      <c r="F40" s="41"/>
      <c r="H40" s="41"/>
      <c r="I40" s="42"/>
      <c r="L40" s="41"/>
    </row>
    <row r="41" spans="2:12" ht="12.75">
      <c r="B41" s="50" t="s">
        <v>8</v>
      </c>
      <c r="C41" s="50"/>
      <c r="D41" s="42"/>
      <c r="E41" s="42"/>
      <c r="F41" s="51" t="str">
        <f>VLOOKUP(5,naptár,2,FALSE)</f>
        <v>2014. november 30.</v>
      </c>
      <c r="H41" s="50" t="s">
        <v>9</v>
      </c>
      <c r="I41" s="50"/>
      <c r="L41" s="51" t="str">
        <f>VLOOKUP(11,naptár,2,FALSE)</f>
        <v>2015. április 26.</v>
      </c>
    </row>
    <row r="42" spans="2:12" ht="12.75">
      <c r="B42" s="52" t="str">
        <f aca="true" t="shared" si="9" ref="B42:B47">VLOOKUP(C42,Széchenyi,2,FALSE)</f>
        <v>Ezüst Huszár</v>
      </c>
      <c r="C42" s="53">
        <v>3</v>
      </c>
      <c r="D42" s="53" t="s">
        <v>44</v>
      </c>
      <c r="E42" s="53">
        <v>12</v>
      </c>
      <c r="F42" s="52" t="str">
        <f>$F$7</f>
        <v>Z.Bak</v>
      </c>
      <c r="H42" s="52" t="str">
        <f aca="true" t="shared" si="10" ref="H42:H47">VLOOKUP(I42,Széchenyi,2,FALSE)</f>
        <v>Lövő SE</v>
      </c>
      <c r="I42" s="53">
        <v>6</v>
      </c>
      <c r="J42" s="53" t="s">
        <v>44</v>
      </c>
      <c r="K42" s="53">
        <v>12</v>
      </c>
      <c r="L42" s="52" t="str">
        <f>$F$7</f>
        <v>Z.Bak</v>
      </c>
    </row>
    <row r="43" spans="2:12" ht="12.75">
      <c r="B43" s="52" t="str">
        <f t="shared" si="9"/>
        <v>Bányász SK Ajka</v>
      </c>
      <c r="C43" s="53">
        <v>4</v>
      </c>
      <c r="D43" s="53" t="s">
        <v>44</v>
      </c>
      <c r="E43" s="53">
        <v>2</v>
      </c>
      <c r="F43" s="52" t="str">
        <f>VLOOKUP(E43,Széchenyi,2,FALSE)</f>
        <v>Haladás VSE-2</v>
      </c>
      <c r="H43" s="52" t="str">
        <f t="shared" si="10"/>
        <v>SE  Kisbér- Ászár</v>
      </c>
      <c r="I43" s="53">
        <v>7</v>
      </c>
      <c r="J43" s="53" t="s">
        <v>44</v>
      </c>
      <c r="K43" s="53">
        <v>5</v>
      </c>
      <c r="L43" s="52" t="str">
        <f>VLOOKUP(K43,Széchenyi,2,FALSE)</f>
        <v>Spartacus Sportkör</v>
      </c>
    </row>
    <row r="44" spans="2:12" ht="12.75">
      <c r="B44" s="52" t="str">
        <f t="shared" si="9"/>
        <v>Spartacus Sportkör</v>
      </c>
      <c r="C44" s="53">
        <v>5</v>
      </c>
      <c r="D44" s="53" t="s">
        <v>44</v>
      </c>
      <c r="E44" s="53">
        <v>1</v>
      </c>
      <c r="F44" s="52" t="str">
        <f>VLOOKUP(E44,Széchenyi,2,FALSE)</f>
        <v>Tapolcai Kölcsey</v>
      </c>
      <c r="H44" s="52" t="str">
        <f t="shared" si="10"/>
        <v>Arborétum HSE</v>
      </c>
      <c r="I44" s="53">
        <v>8</v>
      </c>
      <c r="J44" s="53" t="s">
        <v>44</v>
      </c>
      <c r="K44" s="53">
        <v>4</v>
      </c>
      <c r="L44" s="52" t="str">
        <f>VLOOKUP(K44,Széchenyi,2,FALSE)</f>
        <v>Bányász SK Ajka</v>
      </c>
    </row>
    <row r="45" spans="2:12" ht="12.75">
      <c r="B45" s="52" t="str">
        <f t="shared" si="9"/>
        <v>Lövő SE</v>
      </c>
      <c r="C45" s="53">
        <v>6</v>
      </c>
      <c r="D45" s="53" t="s">
        <v>44</v>
      </c>
      <c r="E45" s="53">
        <v>11</v>
      </c>
      <c r="F45" s="52" t="str">
        <f>VLOOKUP(E45,Széchenyi,2,FALSE)</f>
        <v>Sárvári Sakk Club SE</v>
      </c>
      <c r="H45" s="52" t="str">
        <f t="shared" si="10"/>
        <v>Zala Volán TE</v>
      </c>
      <c r="I45" s="53">
        <v>9</v>
      </c>
      <c r="J45" s="53" t="s">
        <v>44</v>
      </c>
      <c r="K45" s="53">
        <v>3</v>
      </c>
      <c r="L45" s="52" t="str">
        <f>VLOOKUP(K45,Széchenyi,2,FALSE)</f>
        <v>Ezüst Huszár</v>
      </c>
    </row>
    <row r="46" spans="2:12" ht="12.75">
      <c r="B46" s="52" t="str">
        <f t="shared" si="9"/>
        <v>SE  Kisbér- Ászár</v>
      </c>
      <c r="C46" s="53">
        <v>7</v>
      </c>
      <c r="D46" s="53" t="s">
        <v>44</v>
      </c>
      <c r="E46" s="53">
        <v>10</v>
      </c>
      <c r="F46" s="52" t="str">
        <f>VLOOKUP(E46,Széchenyi,2,FALSE)</f>
        <v>Pápa</v>
      </c>
      <c r="H46" s="52" t="str">
        <f t="shared" si="10"/>
        <v>Pápa</v>
      </c>
      <c r="I46" s="53">
        <v>10</v>
      </c>
      <c r="J46" s="53" t="s">
        <v>44</v>
      </c>
      <c r="K46" s="53">
        <v>2</v>
      </c>
      <c r="L46" s="52" t="str">
        <f>VLOOKUP(K46,Széchenyi,2,FALSE)</f>
        <v>Haladás VSE-2</v>
      </c>
    </row>
    <row r="47" spans="2:12" ht="12.75">
      <c r="B47" s="52" t="str">
        <f t="shared" si="9"/>
        <v>Arborétum HSE</v>
      </c>
      <c r="C47" s="53">
        <v>8</v>
      </c>
      <c r="D47" s="53" t="s">
        <v>44</v>
      </c>
      <c r="E47" s="53">
        <v>9</v>
      </c>
      <c r="F47" s="52" t="str">
        <f>VLOOKUP(E47,Széchenyi,2,FALSE)</f>
        <v>Zala Volán TE</v>
      </c>
      <c r="H47" s="52" t="str">
        <f t="shared" si="10"/>
        <v>Sárvári Sakk Club SE</v>
      </c>
      <c r="I47" s="53">
        <v>11</v>
      </c>
      <c r="J47" s="53" t="s">
        <v>44</v>
      </c>
      <c r="K47" s="53">
        <v>1</v>
      </c>
      <c r="L47" s="52" t="str">
        <f>VLOOKUP(K47,Széchenyi,2,FALSE)</f>
        <v>Tapolcai Kölcsey</v>
      </c>
    </row>
    <row r="48" spans="2:12" ht="12.75">
      <c r="B48" s="41"/>
      <c r="C48" s="42"/>
      <c r="D48" s="42"/>
      <c r="E48" s="42"/>
      <c r="F48" s="41"/>
      <c r="H48" s="41"/>
      <c r="I48" s="42"/>
      <c r="L48" s="41"/>
    </row>
    <row r="49" spans="2:12" ht="12.75">
      <c r="B49" s="50" t="s">
        <v>10</v>
      </c>
      <c r="C49" s="50"/>
      <c r="D49" s="42"/>
      <c r="E49" s="42"/>
      <c r="F49" s="51" t="str">
        <f>VLOOKUP(6,naptár,2,FALSE)</f>
        <v>2014. december 14.</v>
      </c>
      <c r="H49" s="41"/>
      <c r="I49" s="42"/>
      <c r="L49" s="41"/>
    </row>
    <row r="50" spans="2:12" ht="12.75">
      <c r="B50" s="52" t="str">
        <f>$F$7</f>
        <v>Z.Bak</v>
      </c>
      <c r="C50" s="53">
        <v>12</v>
      </c>
      <c r="D50" s="53" t="s">
        <v>44</v>
      </c>
      <c r="E50" s="53">
        <v>9</v>
      </c>
      <c r="F50" s="52" t="str">
        <f aca="true" t="shared" si="11" ref="F50:F55">VLOOKUP(E50,Széchenyi,2,FALSE)</f>
        <v>Zala Volán TE</v>
      </c>
      <c r="H50" s="41"/>
      <c r="I50" s="42"/>
      <c r="L50" s="41"/>
    </row>
    <row r="51" spans="2:12" ht="12.75">
      <c r="B51" s="52" t="str">
        <f>VLOOKUP(C51,Széchenyi,2,FALSE)</f>
        <v>Pápa</v>
      </c>
      <c r="C51" s="53">
        <v>10</v>
      </c>
      <c r="D51" s="53" t="s">
        <v>44</v>
      </c>
      <c r="E51" s="53">
        <v>8</v>
      </c>
      <c r="F51" s="52" t="str">
        <f t="shared" si="11"/>
        <v>Arborétum HSE</v>
      </c>
      <c r="H51" s="41"/>
      <c r="I51" s="42"/>
      <c r="L51" s="41"/>
    </row>
    <row r="52" spans="2:12" ht="12.75">
      <c r="B52" s="52" t="str">
        <f>VLOOKUP(C52,Széchenyi,2,FALSE)</f>
        <v>Sárvári Sakk Club SE</v>
      </c>
      <c r="C52" s="53">
        <v>11</v>
      </c>
      <c r="D52" s="53" t="s">
        <v>44</v>
      </c>
      <c r="E52" s="53">
        <v>7</v>
      </c>
      <c r="F52" s="52" t="str">
        <f t="shared" si="11"/>
        <v>SE  Kisbér- Ászár</v>
      </c>
      <c r="H52" s="41"/>
      <c r="I52" s="42"/>
      <c r="L52" s="41"/>
    </row>
    <row r="53" spans="2:12" ht="12.75">
      <c r="B53" s="52" t="str">
        <f>VLOOKUP(C53,Széchenyi,2,FALSE)</f>
        <v>Tapolcai Kölcsey</v>
      </c>
      <c r="C53" s="53">
        <v>1</v>
      </c>
      <c r="D53" s="53" t="s">
        <v>44</v>
      </c>
      <c r="E53" s="53">
        <v>6</v>
      </c>
      <c r="F53" s="52" t="str">
        <f t="shared" si="11"/>
        <v>Lövő SE</v>
      </c>
      <c r="H53" s="41"/>
      <c r="I53" s="42"/>
      <c r="L53" s="41"/>
    </row>
    <row r="54" spans="2:12" ht="12.75">
      <c r="B54" s="52" t="str">
        <f>VLOOKUP(C54,Széchenyi,2,FALSE)</f>
        <v>Haladás VSE-2</v>
      </c>
      <c r="C54" s="53">
        <v>2</v>
      </c>
      <c r="D54" s="53" t="s">
        <v>44</v>
      </c>
      <c r="E54" s="53">
        <v>5</v>
      </c>
      <c r="F54" s="52" t="str">
        <f t="shared" si="11"/>
        <v>Spartacus Sportkör</v>
      </c>
      <c r="H54" s="41"/>
      <c r="I54" s="42"/>
      <c r="L54" s="41"/>
    </row>
    <row r="55" spans="2:12" ht="12.75">
      <c r="B55" s="52" t="str">
        <f>VLOOKUP(C55,Széchenyi,2,FALSE)</f>
        <v>Ezüst Huszár</v>
      </c>
      <c r="C55" s="53">
        <v>3</v>
      </c>
      <c r="D55" s="53" t="s">
        <v>44</v>
      </c>
      <c r="E55" s="53">
        <v>4</v>
      </c>
      <c r="F55" s="52" t="str">
        <f t="shared" si="11"/>
        <v>Bányász SK Ajka</v>
      </c>
      <c r="H55" s="41"/>
      <c r="I55" s="42"/>
      <c r="L55" s="41"/>
    </row>
  </sheetData>
  <sheetProtection password="C4A3" sheet="1" objects="1" scenarios="1"/>
  <printOptions horizontalCentered="1" verticalCentered="1"/>
  <pageMargins left="0.07874015748031496" right="0.07874015748031496" top="0.3" bottom="0.23" header="0.42" footer="0.33"/>
  <pageSetup horizontalDpi="300" verticalDpi="300" orientation="portrait" paperSize="9" r:id="rId1"/>
  <headerFooter alignWithMargins="0">
    <oddHeader>&amp;LMagyar Sakkszövetség&amp;CSzéchenyi csoport&amp;R2014/15</oddHeader>
    <oddFooter>&amp;L1055 Budapest Falk M. 10.&amp;Ce-mail: chess@chess.hu &amp;R06-1-473-2360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2:M42"/>
  <sheetViews>
    <sheetView workbookViewId="0" topLeftCell="A29">
      <selection activeCell="M37" sqref="M37"/>
    </sheetView>
  </sheetViews>
  <sheetFormatPr defaultColWidth="9.140625" defaultRowHeight="12.75"/>
  <cols>
    <col min="1" max="1" width="5.57421875" style="40" customWidth="1"/>
    <col min="2" max="2" width="17.00390625" style="40" customWidth="1"/>
    <col min="3" max="3" width="3.7109375" style="40" customWidth="1"/>
    <col min="4" max="4" width="1.7109375" style="40" customWidth="1"/>
    <col min="5" max="5" width="3.7109375" style="40" customWidth="1"/>
    <col min="6" max="6" width="17.7109375" style="40" customWidth="1"/>
    <col min="7" max="7" width="3.7109375" style="40" hidden="1" customWidth="1"/>
    <col min="8" max="8" width="3.00390625" style="40" customWidth="1"/>
    <col min="9" max="9" width="15.8515625" style="40" customWidth="1"/>
    <col min="10" max="10" width="3.7109375" style="40" customWidth="1"/>
    <col min="11" max="11" width="1.57421875" style="40" customWidth="1"/>
    <col min="12" max="12" width="3.7109375" style="40" customWidth="1"/>
    <col min="13" max="13" width="17.7109375" style="40" customWidth="1"/>
    <col min="14" max="14" width="8.8515625" style="40" customWidth="1"/>
  </cols>
  <sheetData>
    <row r="2" spans="1:13" ht="12.75">
      <c r="A2" s="40">
        <v>1</v>
      </c>
      <c r="B2" s="45" t="str">
        <f>VLOOKUP(A2,Erkel,2,FALSE)</f>
        <v>Vízügyi SC</v>
      </c>
      <c r="E2" s="40">
        <v>6</v>
      </c>
      <c r="F2" s="45" t="str">
        <f>VLOOKUP(E2,Erkel,2,FALSE)</f>
        <v>BEAC </v>
      </c>
      <c r="G2" s="48"/>
      <c r="H2" s="48"/>
      <c r="I2" s="48"/>
      <c r="J2" s="42"/>
      <c r="M2" s="41"/>
    </row>
    <row r="3" spans="1:13" ht="12.75">
      <c r="A3" s="40">
        <v>2</v>
      </c>
      <c r="B3" s="45" t="str">
        <f>VLOOKUP(A3,Erkel,2,FALSE)</f>
        <v>Gödöllő</v>
      </c>
      <c r="E3" s="40">
        <v>7</v>
      </c>
      <c r="F3" s="45" t="str">
        <f>VLOOKUP(E3,Erkel,2,FALSE)</f>
        <v>Fóti SE</v>
      </c>
      <c r="G3" s="48"/>
      <c r="H3" s="48"/>
      <c r="I3" s="48"/>
      <c r="J3" s="42"/>
      <c r="M3" s="41"/>
    </row>
    <row r="4" spans="1:13" ht="12.75">
      <c r="A4" s="40">
        <v>3</v>
      </c>
      <c r="B4" s="45" t="str">
        <f>VLOOKUP(A4,Erkel,2,FALSE)</f>
        <v>HASE</v>
      </c>
      <c r="E4" s="40">
        <v>8</v>
      </c>
      <c r="F4" s="45" t="str">
        <f>VLOOKUP(E4,Erkel,2,FALSE)</f>
        <v>Andornaktálya</v>
      </c>
      <c r="G4" s="48"/>
      <c r="H4" s="48"/>
      <c r="I4" s="48"/>
      <c r="J4" s="42"/>
      <c r="M4" s="41"/>
    </row>
    <row r="5" spans="1:13" ht="12.75">
      <c r="A5" s="40">
        <v>4</v>
      </c>
      <c r="B5" s="45" t="str">
        <f>VLOOKUP(A5,Erkel,2,FALSE)</f>
        <v>Jászberény</v>
      </c>
      <c r="E5" s="40">
        <v>9</v>
      </c>
      <c r="F5" s="45" t="str">
        <f>VLOOKUP(E5,Erkel,2,FALSE)</f>
        <v>Pásztói SE</v>
      </c>
      <c r="G5" s="48"/>
      <c r="H5" s="48"/>
      <c r="I5" s="48"/>
      <c r="J5" s="42"/>
      <c r="M5" s="41"/>
    </row>
    <row r="6" spans="1:13" ht="12.75">
      <c r="A6" s="40">
        <v>5</v>
      </c>
      <c r="B6" s="45" t="str">
        <f>VLOOKUP(A6,Erkel,2,FALSE)</f>
        <v>MTK</v>
      </c>
      <c r="E6" s="40">
        <v>10</v>
      </c>
      <c r="F6" s="45" t="str">
        <f>VLOOKUP(E6,Erkel,2,FALSE)</f>
        <v>Mátra SE</v>
      </c>
      <c r="G6" s="48"/>
      <c r="H6" s="48"/>
      <c r="I6" s="48"/>
      <c r="J6" s="42"/>
      <c r="M6" s="41"/>
    </row>
    <row r="7" spans="3:13" ht="12.75">
      <c r="C7" s="42"/>
      <c r="D7" s="42"/>
      <c r="E7" s="42"/>
      <c r="F7" s="45"/>
      <c r="G7" s="48"/>
      <c r="H7" s="48"/>
      <c r="I7" s="48"/>
      <c r="J7" s="42"/>
      <c r="M7" s="41"/>
    </row>
    <row r="8" spans="2:13" ht="12.75">
      <c r="B8" s="41"/>
      <c r="C8" s="42"/>
      <c r="D8" s="42"/>
      <c r="E8" s="42"/>
      <c r="F8" s="41"/>
      <c r="I8" s="41"/>
      <c r="J8" s="42"/>
      <c r="M8" s="41"/>
    </row>
    <row r="9" spans="2:13" ht="12.75">
      <c r="B9" s="50" t="s">
        <v>0</v>
      </c>
      <c r="C9" s="50"/>
      <c r="D9" s="42"/>
      <c r="E9" s="42"/>
      <c r="F9" s="51" t="str">
        <f>VLOOKUP(3,naptár,2,FALSE)</f>
        <v>2014. október 12.</v>
      </c>
      <c r="I9" s="50" t="s">
        <v>10</v>
      </c>
      <c r="J9" s="50"/>
      <c r="K9" s="42"/>
      <c r="L9" s="42"/>
      <c r="M9" s="51" t="str">
        <f>VLOOKUP(8,naptár,2,FALSE)</f>
        <v>2015. február 08.</v>
      </c>
    </row>
    <row r="10" spans="2:13" ht="12.75">
      <c r="B10" s="52" t="str">
        <f>VLOOKUP(C10,Erkel,2,FALSE)</f>
        <v>Vízügyi SC</v>
      </c>
      <c r="C10" s="53">
        <v>1</v>
      </c>
      <c r="D10" s="53" t="s">
        <v>44</v>
      </c>
      <c r="E10" s="55">
        <v>10</v>
      </c>
      <c r="F10" s="52" t="str">
        <f>VLOOKUP(E10,Erkel,2,FALSE)</f>
        <v>Mátra SE</v>
      </c>
      <c r="I10" s="52" t="str">
        <f>VLOOKUP(J10,Erkel,2,FALSE)</f>
        <v>Mátra SE</v>
      </c>
      <c r="J10" s="56">
        <v>10</v>
      </c>
      <c r="K10" s="57" t="s">
        <v>44</v>
      </c>
      <c r="L10" s="56">
        <v>8</v>
      </c>
      <c r="M10" s="52" t="str">
        <f>VLOOKUP(L10,Erkel,2,FALSE)</f>
        <v>Andornaktálya</v>
      </c>
    </row>
    <row r="11" spans="2:13" ht="12.75">
      <c r="B11" s="52" t="str">
        <f>VLOOKUP(C11,Erkel,2,FALSE)</f>
        <v>Gödöllő</v>
      </c>
      <c r="C11" s="53">
        <v>2</v>
      </c>
      <c r="D11" s="53" t="s">
        <v>44</v>
      </c>
      <c r="E11" s="55">
        <v>9</v>
      </c>
      <c r="F11" s="52" t="str">
        <f>VLOOKUP(E11,Erkel,2,FALSE)</f>
        <v>Pásztói SE</v>
      </c>
      <c r="I11" s="52" t="str">
        <f>VLOOKUP(J11,Erkel,2,FALSE)</f>
        <v>Pásztói SE</v>
      </c>
      <c r="J11" s="56">
        <v>9</v>
      </c>
      <c r="K11" s="57" t="s">
        <v>44</v>
      </c>
      <c r="L11" s="56">
        <v>7</v>
      </c>
      <c r="M11" s="52" t="str">
        <f>VLOOKUP(L11,Erkel,2,FALSE)</f>
        <v>Fóti SE</v>
      </c>
    </row>
    <row r="12" spans="2:13" ht="12.75">
      <c r="B12" s="52" t="str">
        <f>VLOOKUP(C12,Erkel,2,FALSE)</f>
        <v>HASE</v>
      </c>
      <c r="C12" s="53">
        <v>3</v>
      </c>
      <c r="D12" s="53" t="s">
        <v>44</v>
      </c>
      <c r="E12" s="55">
        <v>8</v>
      </c>
      <c r="F12" s="52" t="str">
        <f>VLOOKUP(E12,Erkel,2,FALSE)</f>
        <v>Andornaktálya</v>
      </c>
      <c r="I12" s="52" t="str">
        <f>VLOOKUP(J12,Erkel,2,FALSE)</f>
        <v>Vízügyi SC</v>
      </c>
      <c r="J12" s="56">
        <v>1</v>
      </c>
      <c r="K12" s="57" t="s">
        <v>44</v>
      </c>
      <c r="L12" s="56">
        <v>6</v>
      </c>
      <c r="M12" s="52" t="str">
        <f>VLOOKUP(L12,Erkel,2,FALSE)</f>
        <v>BEAC </v>
      </c>
    </row>
    <row r="13" spans="2:13" ht="12.75">
      <c r="B13" s="52" t="str">
        <f>VLOOKUP(C13,Erkel,2,FALSE)</f>
        <v>Jászberény</v>
      </c>
      <c r="C13" s="53">
        <v>4</v>
      </c>
      <c r="D13" s="53" t="s">
        <v>44</v>
      </c>
      <c r="E13" s="55">
        <v>7</v>
      </c>
      <c r="F13" s="52" t="str">
        <f>VLOOKUP(E13,Erkel,2,FALSE)</f>
        <v>Fóti SE</v>
      </c>
      <c r="I13" s="52" t="str">
        <f>VLOOKUP(J13,Erkel,2,FALSE)</f>
        <v>Gödöllő</v>
      </c>
      <c r="J13" s="56">
        <v>2</v>
      </c>
      <c r="K13" s="57" t="s">
        <v>44</v>
      </c>
      <c r="L13" s="56">
        <v>5</v>
      </c>
      <c r="M13" s="52" t="str">
        <f>VLOOKUP(L13,Erkel,2,FALSE)</f>
        <v>MTK</v>
      </c>
    </row>
    <row r="14" spans="2:13" ht="12.75">
      <c r="B14" s="52" t="str">
        <f>VLOOKUP(C14,Erkel,2,FALSE)</f>
        <v>MTK</v>
      </c>
      <c r="C14" s="53">
        <v>5</v>
      </c>
      <c r="D14" s="53" t="s">
        <v>44</v>
      </c>
      <c r="E14" s="55">
        <v>6</v>
      </c>
      <c r="F14" s="52" t="str">
        <f>VLOOKUP(E14,Erkel,2,FALSE)</f>
        <v>BEAC </v>
      </c>
      <c r="I14" s="52" t="str">
        <f>VLOOKUP(J14,Erkel,2,FALSE)</f>
        <v>HASE</v>
      </c>
      <c r="J14" s="56">
        <v>3</v>
      </c>
      <c r="K14" s="57" t="s">
        <v>44</v>
      </c>
      <c r="L14" s="56">
        <v>4</v>
      </c>
      <c r="M14" s="52" t="str">
        <f>VLOOKUP(L14,Erkel,2,FALSE)</f>
        <v>Jászberény</v>
      </c>
    </row>
    <row r="15" spans="2:12" ht="12.75">
      <c r="B15" s="41"/>
      <c r="C15" s="42"/>
      <c r="D15" s="42"/>
      <c r="E15" s="58"/>
      <c r="F15" s="41"/>
      <c r="J15" s="59"/>
      <c r="K15" s="59"/>
      <c r="L15" s="59"/>
    </row>
    <row r="16" spans="2:13" ht="12.75">
      <c r="B16" s="50" t="s">
        <v>2</v>
      </c>
      <c r="C16" s="50"/>
      <c r="D16" s="42"/>
      <c r="E16" s="58"/>
      <c r="F16" s="51" t="str">
        <f>VLOOKUP(4,naptár,2,FALSE)</f>
        <v>2014. november 16.</v>
      </c>
      <c r="H16" s="54"/>
      <c r="I16" s="50" t="s">
        <v>1</v>
      </c>
      <c r="J16" s="60"/>
      <c r="K16" s="61"/>
      <c r="L16" s="61"/>
      <c r="M16" s="51" t="str">
        <f>VLOOKUP(9,naptár,2,FALSE)</f>
        <v>2015. március 01.</v>
      </c>
    </row>
    <row r="17" spans="1:13" ht="12.75">
      <c r="A17" s="54"/>
      <c r="B17" s="52" t="str">
        <f>VLOOKUP(C17,Erkel,2,FALSE)</f>
        <v>Mátra SE</v>
      </c>
      <c r="C17" s="56">
        <v>10</v>
      </c>
      <c r="D17" s="57" t="s">
        <v>44</v>
      </c>
      <c r="E17" s="56">
        <v>6</v>
      </c>
      <c r="F17" s="52" t="str">
        <f>VLOOKUP(E17,Erkel,2,FALSE)</f>
        <v>BEAC </v>
      </c>
      <c r="I17" s="52" t="str">
        <f>VLOOKUP(J17,Erkel,2,FALSE)</f>
        <v>Jászberény</v>
      </c>
      <c r="J17" s="56">
        <v>4</v>
      </c>
      <c r="K17" s="57" t="s">
        <v>44</v>
      </c>
      <c r="L17" s="56">
        <v>10</v>
      </c>
      <c r="M17" s="52" t="str">
        <f>VLOOKUP(L17,Erkel,2,FALSE)</f>
        <v>Mátra SE</v>
      </c>
    </row>
    <row r="18" spans="2:13" ht="12.75">
      <c r="B18" s="52" t="str">
        <f>VLOOKUP(C18,Erkel,2,FALSE)</f>
        <v>Fóti SE</v>
      </c>
      <c r="C18" s="56">
        <v>7</v>
      </c>
      <c r="D18" s="57" t="s">
        <v>44</v>
      </c>
      <c r="E18" s="56">
        <v>5</v>
      </c>
      <c r="F18" s="52" t="str">
        <f>VLOOKUP(E18,Erkel,2,FALSE)</f>
        <v>MTK</v>
      </c>
      <c r="I18" s="52" t="str">
        <f>VLOOKUP(J18,Erkel,2,FALSE)</f>
        <v>MTK</v>
      </c>
      <c r="J18" s="56">
        <v>5</v>
      </c>
      <c r="K18" s="57" t="s">
        <v>44</v>
      </c>
      <c r="L18" s="56">
        <v>3</v>
      </c>
      <c r="M18" s="52" t="str">
        <f>VLOOKUP(L18,Erkel,2,FALSE)</f>
        <v>HASE</v>
      </c>
    </row>
    <row r="19" spans="2:13" ht="12.75">
      <c r="B19" s="52" t="str">
        <f>VLOOKUP(C19,Erkel,2,FALSE)</f>
        <v>Andornaktálya</v>
      </c>
      <c r="C19" s="56">
        <v>8</v>
      </c>
      <c r="D19" s="57" t="s">
        <v>44</v>
      </c>
      <c r="E19" s="56">
        <v>4</v>
      </c>
      <c r="F19" s="52" t="str">
        <f>VLOOKUP(E19,Erkel,2,FALSE)</f>
        <v>Jászberény</v>
      </c>
      <c r="I19" s="52" t="str">
        <f>VLOOKUP(J19,Erkel,2,FALSE)</f>
        <v>BEAC </v>
      </c>
      <c r="J19" s="56">
        <v>6</v>
      </c>
      <c r="K19" s="57" t="s">
        <v>44</v>
      </c>
      <c r="L19" s="56">
        <v>2</v>
      </c>
      <c r="M19" s="52" t="str">
        <f>VLOOKUP(L19,Erkel,2,FALSE)</f>
        <v>Gödöllő</v>
      </c>
    </row>
    <row r="20" spans="2:13" ht="12.75">
      <c r="B20" s="52" t="str">
        <f>VLOOKUP(C20,Erkel,2,FALSE)</f>
        <v>Pásztói SE</v>
      </c>
      <c r="C20" s="56">
        <v>9</v>
      </c>
      <c r="D20" s="57" t="s">
        <v>44</v>
      </c>
      <c r="E20" s="56">
        <v>3</v>
      </c>
      <c r="F20" s="52" t="str">
        <f>VLOOKUP(E20,Erkel,2,FALSE)</f>
        <v>HASE</v>
      </c>
      <c r="I20" s="52" t="str">
        <f>VLOOKUP(J20,Erkel,2,FALSE)</f>
        <v>Fóti SE</v>
      </c>
      <c r="J20" s="56">
        <v>7</v>
      </c>
      <c r="K20" s="57" t="s">
        <v>44</v>
      </c>
      <c r="L20" s="56">
        <v>1</v>
      </c>
      <c r="M20" s="52" t="str">
        <f>VLOOKUP(L20,Erkel,2,FALSE)</f>
        <v>Vízügyi SC</v>
      </c>
    </row>
    <row r="21" spans="2:13" ht="12.75">
      <c r="B21" s="52" t="str">
        <f>VLOOKUP(C21,Erkel,2,FALSE)</f>
        <v>Vízügyi SC</v>
      </c>
      <c r="C21" s="56">
        <v>1</v>
      </c>
      <c r="D21" s="57" t="s">
        <v>44</v>
      </c>
      <c r="E21" s="56">
        <v>2</v>
      </c>
      <c r="F21" s="52" t="str">
        <f>VLOOKUP(E21,Erkel,2,FALSE)</f>
        <v>Gödöllő</v>
      </c>
      <c r="I21" s="52" t="str">
        <f>VLOOKUP(J21,Erkel,2,FALSE)</f>
        <v>Andornaktálya</v>
      </c>
      <c r="J21" s="56">
        <v>8</v>
      </c>
      <c r="K21" s="57" t="s">
        <v>44</v>
      </c>
      <c r="L21" s="56">
        <v>9</v>
      </c>
      <c r="M21" s="52" t="str">
        <f>VLOOKUP(L21,Erkel,2,FALSE)</f>
        <v>Pásztói SE</v>
      </c>
    </row>
    <row r="22" spans="2:13" ht="12.75">
      <c r="B22" s="41"/>
      <c r="C22" s="62"/>
      <c r="D22" s="62"/>
      <c r="E22" s="62"/>
      <c r="F22" s="41"/>
      <c r="I22" s="41"/>
      <c r="J22" s="62"/>
      <c r="K22" s="59"/>
      <c r="L22" s="59"/>
      <c r="M22" s="41"/>
    </row>
    <row r="23" spans="2:13" ht="12.75">
      <c r="B23" s="50" t="s">
        <v>4</v>
      </c>
      <c r="C23" s="60"/>
      <c r="D23" s="63"/>
      <c r="E23" s="63"/>
      <c r="F23" s="51" t="str">
        <f>VLOOKUP(5,naptár,2,FALSE)</f>
        <v>2014. november 30.</v>
      </c>
      <c r="I23" s="50" t="s">
        <v>3</v>
      </c>
      <c r="J23" s="60"/>
      <c r="K23" s="61"/>
      <c r="L23" s="61"/>
      <c r="M23" s="51" t="str">
        <f>VLOOKUP(10,naptár,2,FALSE)</f>
        <v>2015. március 22.</v>
      </c>
    </row>
    <row r="24" spans="2:13" ht="12.75">
      <c r="B24" s="52" t="str">
        <f>VLOOKUP(C24,Erkel,2,FALSE)</f>
        <v>Gödöllő</v>
      </c>
      <c r="C24" s="56">
        <v>2</v>
      </c>
      <c r="D24" s="57" t="s">
        <v>44</v>
      </c>
      <c r="E24" s="56">
        <v>10</v>
      </c>
      <c r="F24" s="52" t="str">
        <f>VLOOKUP(E24,Erkel,2,FALSE)</f>
        <v>Mátra SE</v>
      </c>
      <c r="I24" s="52" t="str">
        <f>VLOOKUP(J24,Erkel,2,FALSE)</f>
        <v>Mátra SE</v>
      </c>
      <c r="J24" s="56">
        <v>10</v>
      </c>
      <c r="K24" s="57" t="s">
        <v>44</v>
      </c>
      <c r="L24" s="56">
        <v>9</v>
      </c>
      <c r="M24" s="52" t="str">
        <f>VLOOKUP(L24,Erkel,2,FALSE)</f>
        <v>Pásztói SE</v>
      </c>
    </row>
    <row r="25" spans="2:13" ht="12.75">
      <c r="B25" s="52" t="str">
        <f>VLOOKUP(C25,Erkel,2,FALSE)</f>
        <v>HASE</v>
      </c>
      <c r="C25" s="56">
        <v>3</v>
      </c>
      <c r="D25" s="57" t="s">
        <v>44</v>
      </c>
      <c r="E25" s="56">
        <v>1</v>
      </c>
      <c r="F25" s="52" t="str">
        <f>VLOOKUP(E25,Erkel,2,FALSE)</f>
        <v>Vízügyi SC</v>
      </c>
      <c r="I25" s="52" t="str">
        <f>VLOOKUP(J25,Erkel,2,FALSE)</f>
        <v>Vízügyi SC</v>
      </c>
      <c r="J25" s="56">
        <v>1</v>
      </c>
      <c r="K25" s="57" t="s">
        <v>44</v>
      </c>
      <c r="L25" s="56">
        <v>8</v>
      </c>
      <c r="M25" s="52" t="str">
        <f>VLOOKUP(L25,Erkel,2,FALSE)</f>
        <v>Andornaktálya</v>
      </c>
    </row>
    <row r="26" spans="2:13" ht="12.75">
      <c r="B26" s="52" t="str">
        <f>VLOOKUP(C26,Erkel,2,FALSE)</f>
        <v>Jászberény</v>
      </c>
      <c r="C26" s="56">
        <v>4</v>
      </c>
      <c r="D26" s="57" t="s">
        <v>44</v>
      </c>
      <c r="E26" s="56">
        <v>9</v>
      </c>
      <c r="F26" s="52" t="str">
        <f>VLOOKUP(E26,Erkel,2,FALSE)</f>
        <v>Pásztói SE</v>
      </c>
      <c r="I26" s="52" t="str">
        <f>VLOOKUP(J26,Erkel,2,FALSE)</f>
        <v>Gödöllő</v>
      </c>
      <c r="J26" s="56">
        <v>2</v>
      </c>
      <c r="K26" s="57" t="s">
        <v>44</v>
      </c>
      <c r="L26" s="56">
        <v>7</v>
      </c>
      <c r="M26" s="52" t="str">
        <f>VLOOKUP(L26,Erkel,2,FALSE)</f>
        <v>Fóti SE</v>
      </c>
    </row>
    <row r="27" spans="2:13" ht="12.75">
      <c r="B27" s="52" t="str">
        <f>VLOOKUP(C27,Erkel,2,FALSE)</f>
        <v>MTK</v>
      </c>
      <c r="C27" s="56">
        <v>5</v>
      </c>
      <c r="D27" s="57" t="s">
        <v>44</v>
      </c>
      <c r="E27" s="56">
        <v>8</v>
      </c>
      <c r="F27" s="52" t="str">
        <f>VLOOKUP(E27,Erkel,2,FALSE)</f>
        <v>Andornaktálya</v>
      </c>
      <c r="I27" s="52" t="str">
        <f>VLOOKUP(J27,Erkel,2,FALSE)</f>
        <v>HASE</v>
      </c>
      <c r="J27" s="56">
        <v>3</v>
      </c>
      <c r="K27" s="57" t="s">
        <v>44</v>
      </c>
      <c r="L27" s="56">
        <v>6</v>
      </c>
      <c r="M27" s="52" t="str">
        <f>VLOOKUP(L27,Erkel,2,FALSE)</f>
        <v>BEAC </v>
      </c>
    </row>
    <row r="28" spans="2:13" ht="12.75">
      <c r="B28" s="52" t="str">
        <f>VLOOKUP(C28,Erkel,2,FALSE)</f>
        <v>BEAC </v>
      </c>
      <c r="C28" s="56">
        <v>6</v>
      </c>
      <c r="D28" s="57" t="s">
        <v>44</v>
      </c>
      <c r="E28" s="56">
        <v>7</v>
      </c>
      <c r="F28" s="52" t="str">
        <f>VLOOKUP(E28,Erkel,2,FALSE)</f>
        <v>Fóti SE</v>
      </c>
      <c r="I28" s="52" t="str">
        <f>VLOOKUP(J28,Erkel,2,FALSE)</f>
        <v>Jászberény</v>
      </c>
      <c r="J28" s="56">
        <v>4</v>
      </c>
      <c r="K28" s="57" t="s">
        <v>44</v>
      </c>
      <c r="L28" s="56">
        <v>5</v>
      </c>
      <c r="M28" s="52" t="str">
        <f>VLOOKUP(L28,Erkel,2,FALSE)</f>
        <v>MTK</v>
      </c>
    </row>
    <row r="29" spans="2:13" ht="12.75">
      <c r="B29" s="41"/>
      <c r="C29" s="62"/>
      <c r="D29" s="62"/>
      <c r="E29" s="62"/>
      <c r="F29" s="41"/>
      <c r="H29" s="54"/>
      <c r="I29" s="41"/>
      <c r="J29" s="62"/>
      <c r="K29" s="59"/>
      <c r="L29" s="59"/>
      <c r="M29" s="41"/>
    </row>
    <row r="30" spans="1:13" ht="12.75">
      <c r="A30" s="54"/>
      <c r="B30" s="50" t="s">
        <v>6</v>
      </c>
      <c r="C30" s="60"/>
      <c r="D30" s="63"/>
      <c r="E30" s="63"/>
      <c r="F30" s="51" t="str">
        <f>VLOOKUP(6,naptár,2,FALSE)</f>
        <v>2014. december 14.</v>
      </c>
      <c r="I30" s="50" t="s">
        <v>5</v>
      </c>
      <c r="J30" s="60"/>
      <c r="K30" s="61"/>
      <c r="L30" s="61"/>
      <c r="M30" s="51" t="str">
        <f>VLOOKUP(11,naptár,2,FALSE)</f>
        <v>2015. április 26.</v>
      </c>
    </row>
    <row r="31" spans="2:13" ht="12.75">
      <c r="B31" s="52" t="str">
        <f>VLOOKUP(C31,Erkel,2,FALSE)</f>
        <v>Mátra SE</v>
      </c>
      <c r="C31" s="56">
        <v>10</v>
      </c>
      <c r="D31" s="57" t="s">
        <v>44</v>
      </c>
      <c r="E31" s="56">
        <v>7</v>
      </c>
      <c r="F31" s="52" t="str">
        <f>VLOOKUP(E31,Erkel,2,FALSE)</f>
        <v>Fóti SE</v>
      </c>
      <c r="I31" s="52" t="str">
        <f>VLOOKUP(J31,Erkel,2,FALSE)</f>
        <v>MTK</v>
      </c>
      <c r="J31" s="56">
        <v>5</v>
      </c>
      <c r="K31" s="57" t="s">
        <v>44</v>
      </c>
      <c r="L31" s="56">
        <v>10</v>
      </c>
      <c r="M31" s="52" t="str">
        <f>VLOOKUP(L31,Erkel,2,FALSE)</f>
        <v>Mátra SE</v>
      </c>
    </row>
    <row r="32" spans="2:13" ht="12.75">
      <c r="B32" s="52" t="str">
        <f>VLOOKUP(C32,Erkel,2,FALSE)</f>
        <v>Andornaktálya</v>
      </c>
      <c r="C32" s="56">
        <v>8</v>
      </c>
      <c r="D32" s="57" t="s">
        <v>44</v>
      </c>
      <c r="E32" s="56">
        <v>6</v>
      </c>
      <c r="F32" s="52" t="str">
        <f>VLOOKUP(E32,Erkel,2,FALSE)</f>
        <v>BEAC </v>
      </c>
      <c r="I32" s="52" t="str">
        <f>VLOOKUP(J32,Erkel,2,FALSE)</f>
        <v>BEAC </v>
      </c>
      <c r="J32" s="56">
        <v>6</v>
      </c>
      <c r="K32" s="57" t="s">
        <v>44</v>
      </c>
      <c r="L32" s="56">
        <v>4</v>
      </c>
      <c r="M32" s="52" t="str">
        <f>VLOOKUP(L32,Erkel,2,FALSE)</f>
        <v>Jászberény</v>
      </c>
    </row>
    <row r="33" spans="2:13" ht="12.75">
      <c r="B33" s="52" t="str">
        <f>VLOOKUP(C33,Erkel,2,FALSE)</f>
        <v>Pásztói SE</v>
      </c>
      <c r="C33" s="56">
        <v>9</v>
      </c>
      <c r="D33" s="57" t="s">
        <v>44</v>
      </c>
      <c r="E33" s="56">
        <v>5</v>
      </c>
      <c r="F33" s="52" t="str">
        <f>VLOOKUP(E33,Erkel,2,FALSE)</f>
        <v>MTK</v>
      </c>
      <c r="I33" s="52" t="str">
        <f>VLOOKUP(J33,Erkel,2,FALSE)</f>
        <v>Fóti SE</v>
      </c>
      <c r="J33" s="56">
        <v>7</v>
      </c>
      <c r="K33" s="57" t="s">
        <v>44</v>
      </c>
      <c r="L33" s="56">
        <v>3</v>
      </c>
      <c r="M33" s="52" t="str">
        <f>VLOOKUP(L33,Erkel,2,FALSE)</f>
        <v>HASE</v>
      </c>
    </row>
    <row r="34" spans="2:13" ht="12.75">
      <c r="B34" s="52" t="str">
        <f>VLOOKUP(C34,Erkel,2,FALSE)</f>
        <v>Vízügyi SC</v>
      </c>
      <c r="C34" s="56">
        <v>1</v>
      </c>
      <c r="D34" s="57" t="s">
        <v>44</v>
      </c>
      <c r="E34" s="56">
        <v>4</v>
      </c>
      <c r="F34" s="52" t="str">
        <f>VLOOKUP(E34,Erkel,2,FALSE)</f>
        <v>Jászberény</v>
      </c>
      <c r="I34" s="52" t="str">
        <f>VLOOKUP(J34,Erkel,2,FALSE)</f>
        <v>Andornaktálya</v>
      </c>
      <c r="J34" s="56">
        <v>8</v>
      </c>
      <c r="K34" s="57" t="s">
        <v>44</v>
      </c>
      <c r="L34" s="56">
        <v>2</v>
      </c>
      <c r="M34" s="52" t="str">
        <f>VLOOKUP(L34,Erkel,2,FALSE)</f>
        <v>Gödöllő</v>
      </c>
    </row>
    <row r="35" spans="2:13" ht="12.75">
      <c r="B35" s="52" t="str">
        <f>VLOOKUP(C35,Erkel,2,FALSE)</f>
        <v>Gödöllő</v>
      </c>
      <c r="C35" s="56">
        <v>2</v>
      </c>
      <c r="D35" s="57" t="s">
        <v>44</v>
      </c>
      <c r="E35" s="56">
        <v>3</v>
      </c>
      <c r="F35" s="52" t="str">
        <f>VLOOKUP(E35,Erkel,2,FALSE)</f>
        <v>HASE</v>
      </c>
      <c r="I35" s="52" t="str">
        <f>VLOOKUP(J35,Erkel,2,FALSE)</f>
        <v>Pásztói SE</v>
      </c>
      <c r="J35" s="56">
        <v>9</v>
      </c>
      <c r="K35" s="57" t="s">
        <v>44</v>
      </c>
      <c r="L35" s="56">
        <v>1</v>
      </c>
      <c r="M35" s="52" t="str">
        <f>VLOOKUP(L35,Erkel,2,FALSE)</f>
        <v>Vízügyi SC</v>
      </c>
    </row>
    <row r="36" spans="2:13" ht="12.75">
      <c r="B36" s="41"/>
      <c r="C36" s="42"/>
      <c r="D36" s="42"/>
      <c r="E36" s="42"/>
      <c r="F36" s="41"/>
      <c r="I36" s="41"/>
      <c r="J36" s="42"/>
      <c r="M36" s="41"/>
    </row>
    <row r="37" spans="2:13" ht="12.75">
      <c r="B37" s="50" t="s">
        <v>8</v>
      </c>
      <c r="C37" s="50"/>
      <c r="D37" s="42"/>
      <c r="E37" s="42"/>
      <c r="F37" s="51" t="str">
        <f>VLOOKUP(7,naptár,2,FALSE)</f>
        <v>2015. január 25.</v>
      </c>
      <c r="I37" s="41"/>
      <c r="J37" s="42"/>
      <c r="M37" s="41"/>
    </row>
    <row r="38" spans="2:13" ht="12.75">
      <c r="B38" s="52" t="str">
        <f>VLOOKUP(C38,Erkel,2,FALSE)</f>
        <v>HASE</v>
      </c>
      <c r="C38" s="56">
        <v>3</v>
      </c>
      <c r="D38" s="57" t="s">
        <v>44</v>
      </c>
      <c r="E38" s="56">
        <v>10</v>
      </c>
      <c r="F38" s="52" t="str">
        <f>VLOOKUP(E38,Erkel,2,FALSE)</f>
        <v>Mátra SE</v>
      </c>
      <c r="I38" s="41"/>
      <c r="J38" s="42"/>
      <c r="M38" s="41"/>
    </row>
    <row r="39" spans="2:13" ht="12.75">
      <c r="B39" s="52" t="str">
        <f>VLOOKUP(C39,Erkel,2,FALSE)</f>
        <v>Jászberény</v>
      </c>
      <c r="C39" s="56">
        <v>4</v>
      </c>
      <c r="D39" s="57" t="s">
        <v>44</v>
      </c>
      <c r="E39" s="56">
        <v>2</v>
      </c>
      <c r="F39" s="52" t="str">
        <f>VLOOKUP(E39,Erkel,2,FALSE)</f>
        <v>Gödöllő</v>
      </c>
      <c r="I39" s="41"/>
      <c r="J39" s="42"/>
      <c r="M39" s="41"/>
    </row>
    <row r="40" spans="2:13" ht="12.75">
      <c r="B40" s="52" t="str">
        <f>VLOOKUP(C40,Erkel,2,FALSE)</f>
        <v>MTK</v>
      </c>
      <c r="C40" s="56">
        <v>5</v>
      </c>
      <c r="D40" s="57" t="s">
        <v>44</v>
      </c>
      <c r="E40" s="56">
        <v>1</v>
      </c>
      <c r="F40" s="52" t="str">
        <f>VLOOKUP(E40,Erkel,2,FALSE)</f>
        <v>Vízügyi SC</v>
      </c>
      <c r="I40" s="41"/>
      <c r="J40" s="42"/>
      <c r="M40" s="41"/>
    </row>
    <row r="41" spans="2:6" ht="12.75">
      <c r="B41" s="52" t="str">
        <f>VLOOKUP(C41,Erkel,2,FALSE)</f>
        <v>BEAC </v>
      </c>
      <c r="C41" s="56">
        <v>6</v>
      </c>
      <c r="D41" s="57" t="s">
        <v>44</v>
      </c>
      <c r="E41" s="56">
        <v>9</v>
      </c>
      <c r="F41" s="52" t="str">
        <f>VLOOKUP(E41,Erkel,2,FALSE)</f>
        <v>Pásztói SE</v>
      </c>
    </row>
    <row r="42" spans="2:6" ht="12.75">
      <c r="B42" s="52" t="str">
        <f>VLOOKUP(C42,Erkel,2,FALSE)</f>
        <v>Fóti SE</v>
      </c>
      <c r="C42" s="56">
        <v>7</v>
      </c>
      <c r="D42" s="57" t="s">
        <v>44</v>
      </c>
      <c r="E42" s="56">
        <v>8</v>
      </c>
      <c r="F42" s="52" t="str">
        <f>VLOOKUP(E42,Erkel,2,FALSE)</f>
        <v>Andornaktálya</v>
      </c>
    </row>
  </sheetData>
  <sheetProtection password="C4A3" sheet="1" objects="1" scenarios="1"/>
  <printOptions horizontalCentered="1" verticalCentered="1"/>
  <pageMargins left="0.07874015748031496" right="0.07874015748031496" top="0.3937007874015748" bottom="0.3937007874015748" header="0.5118110236220472" footer="0.5118110236220472"/>
  <pageSetup horizontalDpi="300" verticalDpi="300" orientation="portrait" paperSize="9" r:id="rId1"/>
  <headerFooter alignWithMargins="0">
    <oddHeader>&amp;LMagyar Sakkszövetség&amp;CErkel csoport&amp;R2014/15</oddHeader>
    <oddFooter>&amp;L1055 Budapest Falk M. 10.&amp;Ce-mail: chess@chess.hu &amp;R06-1-473-2360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L55"/>
  <sheetViews>
    <sheetView workbookViewId="0" topLeftCell="A37">
      <selection activeCell="I55" sqref="I55"/>
    </sheetView>
  </sheetViews>
  <sheetFormatPr defaultColWidth="9.140625" defaultRowHeight="12.75"/>
  <cols>
    <col min="1" max="1" width="2.00390625" style="40" bestFit="1" customWidth="1"/>
    <col min="2" max="2" width="20.140625" style="40" bestFit="1" customWidth="1"/>
    <col min="3" max="3" width="3.7109375" style="40" customWidth="1"/>
    <col min="4" max="4" width="2.28125" style="40" customWidth="1"/>
    <col min="5" max="5" width="3.7109375" style="40" customWidth="1"/>
    <col min="6" max="6" width="20.28125" style="40" bestFit="1" customWidth="1"/>
    <col min="7" max="7" width="3.7109375" style="40" customWidth="1"/>
    <col min="8" max="8" width="19.7109375" style="40" bestFit="1" customWidth="1"/>
    <col min="9" max="9" width="3.00390625" style="40" bestFit="1" customWidth="1"/>
    <col min="10" max="10" width="1.57421875" style="40" bestFit="1" customWidth="1"/>
    <col min="11" max="11" width="3.00390625" style="40" bestFit="1" customWidth="1"/>
    <col min="12" max="12" width="19.7109375" style="40" bestFit="1" customWidth="1"/>
  </cols>
  <sheetData>
    <row r="1" spans="1:12" s="18" customFormat="1" ht="12.75">
      <c r="A1" s="64"/>
      <c r="B1" s="41"/>
      <c r="C1" s="42"/>
      <c r="D1" s="42"/>
      <c r="E1" s="42"/>
      <c r="F1" s="48"/>
      <c r="G1" s="48"/>
      <c r="H1" s="42"/>
      <c r="I1" s="64"/>
      <c r="J1" s="64"/>
      <c r="K1" s="41"/>
      <c r="L1" s="64"/>
    </row>
    <row r="2" spans="1:11" ht="12.75">
      <c r="A2" s="40">
        <v>1</v>
      </c>
      <c r="B2" s="45" t="str">
        <f aca="true" t="shared" si="0" ref="B2:B7">VLOOKUP(A2,Breyer,2,FALSE)</f>
        <v>Pestszenlőrinc MDSC</v>
      </c>
      <c r="E2" s="40">
        <v>7</v>
      </c>
      <c r="F2" s="45" t="str">
        <f aca="true" t="shared" si="1" ref="F2:F7">VLOOKUP(E2,Breyer,2,FALSE)</f>
        <v>TURUL SE</v>
      </c>
      <c r="G2" s="48"/>
      <c r="H2" s="42"/>
      <c r="K2" s="41"/>
    </row>
    <row r="3" spans="1:11" ht="12.75">
      <c r="A3" s="40">
        <v>2</v>
      </c>
      <c r="B3" s="45" t="str">
        <f t="shared" si="0"/>
        <v>TTC Sakk</v>
      </c>
      <c r="E3" s="40">
        <v>8</v>
      </c>
      <c r="F3" s="45" t="str">
        <f t="shared" si="1"/>
        <v>Sárkány DSE-Sinus</v>
      </c>
      <c r="G3" s="48"/>
      <c r="H3" s="42"/>
      <c r="K3" s="41"/>
    </row>
    <row r="4" spans="1:11" ht="12.75">
      <c r="A4" s="40">
        <v>3</v>
      </c>
      <c r="B4" s="45" t="str">
        <f t="shared" si="0"/>
        <v>Géniusz Tata-Naszály</v>
      </c>
      <c r="E4" s="40">
        <v>9</v>
      </c>
      <c r="F4" s="45" t="str">
        <f t="shared" si="1"/>
        <v>Széchenyi ESE</v>
      </c>
      <c r="G4" s="48"/>
      <c r="H4" s="42"/>
      <c r="K4" s="41"/>
    </row>
    <row r="5" spans="1:11" ht="12.75">
      <c r="A5" s="40">
        <v>4</v>
      </c>
      <c r="B5" s="45" t="str">
        <f t="shared" si="0"/>
        <v>MAFC</v>
      </c>
      <c r="E5" s="40">
        <v>10</v>
      </c>
      <c r="F5" s="45" t="str">
        <f t="shared" si="1"/>
        <v>Hóbagoly SC  </v>
      </c>
      <c r="G5" s="48"/>
      <c r="H5" s="42"/>
      <c r="K5" s="41"/>
    </row>
    <row r="6" spans="1:11" ht="12.75">
      <c r="A6" s="40">
        <v>5</v>
      </c>
      <c r="B6" s="45" t="str">
        <f t="shared" si="0"/>
        <v>SZTC</v>
      </c>
      <c r="E6" s="40">
        <v>11</v>
      </c>
      <c r="F6" s="45" t="str">
        <f t="shared" si="1"/>
        <v>UDSE/KOMSZOL</v>
      </c>
      <c r="G6" s="48"/>
      <c r="H6" s="42"/>
      <c r="K6" s="41"/>
    </row>
    <row r="7" spans="1:11" ht="12.75">
      <c r="A7" s="40">
        <v>6</v>
      </c>
      <c r="B7" s="45" t="str">
        <f t="shared" si="0"/>
        <v>Nyergesújfalu</v>
      </c>
      <c r="C7" s="42"/>
      <c r="D7" s="42"/>
      <c r="E7" s="42">
        <v>12</v>
      </c>
      <c r="F7" s="45" t="str">
        <f t="shared" si="1"/>
        <v>Zsámbéki SBE</v>
      </c>
      <c r="G7" s="48"/>
      <c r="H7" s="42"/>
      <c r="K7" s="41"/>
    </row>
    <row r="8" spans="2:11" ht="12.75">
      <c r="B8" s="41"/>
      <c r="C8" s="42"/>
      <c r="D8" s="42"/>
      <c r="E8" s="42"/>
      <c r="F8" s="41"/>
      <c r="H8" s="42"/>
      <c r="K8" s="41"/>
    </row>
    <row r="9" spans="2:12" ht="12.75">
      <c r="B9" s="50" t="s">
        <v>0</v>
      </c>
      <c r="C9" s="50"/>
      <c r="D9" s="42"/>
      <c r="E9" s="42"/>
      <c r="F9" s="51" t="str">
        <f>VLOOKUP(1,naptár,2,FALSE)</f>
        <v>2014.szeptember 07.</v>
      </c>
      <c r="H9" s="50" t="s">
        <v>1</v>
      </c>
      <c r="I9" s="50"/>
      <c r="L9" s="51" t="str">
        <f>VLOOKUP(7,naptár,2,FALSE)</f>
        <v>2015. január 25.</v>
      </c>
    </row>
    <row r="10" spans="2:12" ht="12.75">
      <c r="B10" s="52" t="str">
        <f aca="true" t="shared" si="2" ref="B10:B15">VLOOKUP(C10,Breyer,2,FALSE)</f>
        <v>Pestszenlőrinc MDSC</v>
      </c>
      <c r="C10" s="53">
        <v>1</v>
      </c>
      <c r="D10" s="53" t="s">
        <v>44</v>
      </c>
      <c r="E10" s="53">
        <v>12</v>
      </c>
      <c r="F10" s="52" t="str">
        <f aca="true" t="shared" si="3" ref="F10:F15">VLOOKUP(E10,Breyer,2,FALSE)</f>
        <v>Zsámbéki SBE</v>
      </c>
      <c r="H10" s="52" t="str">
        <f aca="true" t="shared" si="4" ref="H10:H15">VLOOKUP(I10,Breyer,2,FALSE)</f>
        <v>MAFC</v>
      </c>
      <c r="I10" s="53">
        <v>4</v>
      </c>
      <c r="J10" s="53" t="s">
        <v>44</v>
      </c>
      <c r="K10" s="53">
        <v>12</v>
      </c>
      <c r="L10" s="52" t="str">
        <f aca="true" t="shared" si="5" ref="L10:L15">VLOOKUP(K10,Breyer,2,FALSE)</f>
        <v>Zsámbéki SBE</v>
      </c>
    </row>
    <row r="11" spans="2:12" ht="12.75">
      <c r="B11" s="52" t="str">
        <f t="shared" si="2"/>
        <v>TTC Sakk</v>
      </c>
      <c r="C11" s="53">
        <v>2</v>
      </c>
      <c r="D11" s="53" t="s">
        <v>44</v>
      </c>
      <c r="E11" s="53">
        <v>11</v>
      </c>
      <c r="F11" s="52" t="str">
        <f t="shared" si="3"/>
        <v>UDSE/KOMSZOL</v>
      </c>
      <c r="H11" s="52" t="str">
        <f t="shared" si="4"/>
        <v>SZTC</v>
      </c>
      <c r="I11" s="53">
        <v>5</v>
      </c>
      <c r="J11" s="53" t="s">
        <v>44</v>
      </c>
      <c r="K11" s="53">
        <v>3</v>
      </c>
      <c r="L11" s="52" t="str">
        <f t="shared" si="5"/>
        <v>Géniusz Tata-Naszály</v>
      </c>
    </row>
    <row r="12" spans="2:12" ht="12.75">
      <c r="B12" s="52" t="str">
        <f t="shared" si="2"/>
        <v>Géniusz Tata-Naszály</v>
      </c>
      <c r="C12" s="53">
        <v>3</v>
      </c>
      <c r="D12" s="53" t="s">
        <v>44</v>
      </c>
      <c r="E12" s="53">
        <v>10</v>
      </c>
      <c r="F12" s="52" t="str">
        <f t="shared" si="3"/>
        <v>Hóbagoly SC  </v>
      </c>
      <c r="H12" s="52" t="str">
        <f t="shared" si="4"/>
        <v>Nyergesújfalu</v>
      </c>
      <c r="I12" s="53">
        <v>6</v>
      </c>
      <c r="J12" s="53" t="s">
        <v>44</v>
      </c>
      <c r="K12" s="53">
        <v>2</v>
      </c>
      <c r="L12" s="52" t="str">
        <f t="shared" si="5"/>
        <v>TTC Sakk</v>
      </c>
    </row>
    <row r="13" spans="2:12" ht="12.75">
      <c r="B13" s="52" t="str">
        <f t="shared" si="2"/>
        <v>MAFC</v>
      </c>
      <c r="C13" s="53">
        <v>4</v>
      </c>
      <c r="D13" s="53" t="s">
        <v>44</v>
      </c>
      <c r="E13" s="53">
        <v>9</v>
      </c>
      <c r="F13" s="52" t="str">
        <f t="shared" si="3"/>
        <v>Széchenyi ESE</v>
      </c>
      <c r="H13" s="52" t="str">
        <f t="shared" si="4"/>
        <v>TURUL SE</v>
      </c>
      <c r="I13" s="53">
        <v>7</v>
      </c>
      <c r="J13" s="53" t="s">
        <v>44</v>
      </c>
      <c r="K13" s="53">
        <v>1</v>
      </c>
      <c r="L13" s="52" t="str">
        <f t="shared" si="5"/>
        <v>Pestszenlőrinc MDSC</v>
      </c>
    </row>
    <row r="14" spans="2:12" ht="12.75">
      <c r="B14" s="52" t="str">
        <f t="shared" si="2"/>
        <v>SZTC</v>
      </c>
      <c r="C14" s="53">
        <v>5</v>
      </c>
      <c r="D14" s="53" t="s">
        <v>44</v>
      </c>
      <c r="E14" s="53">
        <v>8</v>
      </c>
      <c r="F14" s="52" t="str">
        <f t="shared" si="3"/>
        <v>Sárkány DSE-Sinus</v>
      </c>
      <c r="H14" s="52" t="str">
        <f t="shared" si="4"/>
        <v>Sárkány DSE-Sinus</v>
      </c>
      <c r="I14" s="53">
        <v>8</v>
      </c>
      <c r="J14" s="53" t="s">
        <v>44</v>
      </c>
      <c r="K14" s="53">
        <v>11</v>
      </c>
      <c r="L14" s="52" t="str">
        <f t="shared" si="5"/>
        <v>UDSE/KOMSZOL</v>
      </c>
    </row>
    <row r="15" spans="2:12" ht="12.75">
      <c r="B15" s="52" t="str">
        <f t="shared" si="2"/>
        <v>Nyergesújfalu</v>
      </c>
      <c r="C15" s="53">
        <v>6</v>
      </c>
      <c r="D15" s="53" t="s">
        <v>44</v>
      </c>
      <c r="E15" s="53">
        <v>7</v>
      </c>
      <c r="F15" s="52" t="str">
        <f t="shared" si="3"/>
        <v>TURUL SE</v>
      </c>
      <c r="H15" s="52" t="str">
        <f t="shared" si="4"/>
        <v>Széchenyi ESE</v>
      </c>
      <c r="I15" s="53">
        <v>9</v>
      </c>
      <c r="J15" s="53" t="s">
        <v>44</v>
      </c>
      <c r="K15" s="53">
        <v>10</v>
      </c>
      <c r="L15" s="52" t="str">
        <f t="shared" si="5"/>
        <v>Hóbagoly SC  </v>
      </c>
    </row>
    <row r="16" spans="2:12" ht="12.75">
      <c r="B16" s="41"/>
      <c r="C16" s="42"/>
      <c r="D16" s="42"/>
      <c r="E16" s="42"/>
      <c r="F16" s="41"/>
      <c r="H16" s="41"/>
      <c r="I16" s="42"/>
      <c r="L16" s="41"/>
    </row>
    <row r="17" spans="2:12" ht="12.75">
      <c r="B17" s="50" t="s">
        <v>2</v>
      </c>
      <c r="C17" s="50"/>
      <c r="D17" s="42"/>
      <c r="E17" s="42"/>
      <c r="F17" s="51" t="str">
        <f>VLOOKUP(2,naptár,2,FALSE)</f>
        <v>2014.szeptember 21.</v>
      </c>
      <c r="H17" s="50" t="s">
        <v>3</v>
      </c>
      <c r="I17" s="50"/>
      <c r="L17" s="51" t="str">
        <f>VLOOKUP(8,naptár,2,FALSE)</f>
        <v>2015. február 08.</v>
      </c>
    </row>
    <row r="18" spans="2:12" ht="12.75">
      <c r="B18" s="52" t="str">
        <f aca="true" t="shared" si="6" ref="B18:B23">VLOOKUP(C18,Breyer,2,FALSE)</f>
        <v>Zsámbéki SBE</v>
      </c>
      <c r="C18" s="53">
        <v>12</v>
      </c>
      <c r="D18" s="53" t="s">
        <v>44</v>
      </c>
      <c r="E18" s="53">
        <v>7</v>
      </c>
      <c r="F18" s="52" t="str">
        <f aca="true" t="shared" si="7" ref="F18:F23">VLOOKUP(E18,Breyer,2,FALSE)</f>
        <v>TURUL SE</v>
      </c>
      <c r="H18" s="52" t="str">
        <f aca="true" t="shared" si="8" ref="H18:H23">VLOOKUP(I18,Breyer,2,FALSE)</f>
        <v>Zsámbéki SBE</v>
      </c>
      <c r="I18" s="53">
        <v>12</v>
      </c>
      <c r="J18" s="53" t="s">
        <v>44</v>
      </c>
      <c r="K18" s="53">
        <v>10</v>
      </c>
      <c r="L18" s="52" t="str">
        <f aca="true" t="shared" si="9" ref="L18:L23">VLOOKUP(K18,Breyer,2,FALSE)</f>
        <v>Hóbagoly SC  </v>
      </c>
    </row>
    <row r="19" spans="2:12" ht="12.75">
      <c r="B19" s="52" t="str">
        <f t="shared" si="6"/>
        <v>Sárkány DSE-Sinus</v>
      </c>
      <c r="C19" s="53">
        <v>8</v>
      </c>
      <c r="D19" s="53" t="s">
        <v>44</v>
      </c>
      <c r="E19" s="53">
        <v>6</v>
      </c>
      <c r="F19" s="52" t="str">
        <f t="shared" si="7"/>
        <v>Nyergesújfalu</v>
      </c>
      <c r="H19" s="52" t="str">
        <f t="shared" si="8"/>
        <v>UDSE/KOMSZOL</v>
      </c>
      <c r="I19" s="53">
        <v>11</v>
      </c>
      <c r="J19" s="53" t="s">
        <v>44</v>
      </c>
      <c r="K19" s="53">
        <v>9</v>
      </c>
      <c r="L19" s="52" t="str">
        <f t="shared" si="9"/>
        <v>Széchenyi ESE</v>
      </c>
    </row>
    <row r="20" spans="2:12" ht="12.75">
      <c r="B20" s="52" t="str">
        <f t="shared" si="6"/>
        <v>Széchenyi ESE</v>
      </c>
      <c r="C20" s="53">
        <v>9</v>
      </c>
      <c r="D20" s="53" t="s">
        <v>44</v>
      </c>
      <c r="E20" s="53">
        <v>5</v>
      </c>
      <c r="F20" s="52" t="str">
        <f t="shared" si="7"/>
        <v>SZTC</v>
      </c>
      <c r="H20" s="52" t="str">
        <f t="shared" si="8"/>
        <v>Pestszenlőrinc MDSC</v>
      </c>
      <c r="I20" s="53">
        <v>1</v>
      </c>
      <c r="J20" s="53" t="s">
        <v>44</v>
      </c>
      <c r="K20" s="53">
        <v>8</v>
      </c>
      <c r="L20" s="52" t="str">
        <f t="shared" si="9"/>
        <v>Sárkány DSE-Sinus</v>
      </c>
    </row>
    <row r="21" spans="2:12" ht="12.75">
      <c r="B21" s="52" t="str">
        <f t="shared" si="6"/>
        <v>Hóbagoly SC  </v>
      </c>
      <c r="C21" s="53">
        <v>10</v>
      </c>
      <c r="D21" s="53" t="s">
        <v>44</v>
      </c>
      <c r="E21" s="53">
        <v>4</v>
      </c>
      <c r="F21" s="52" t="str">
        <f t="shared" si="7"/>
        <v>MAFC</v>
      </c>
      <c r="H21" s="52" t="str">
        <f t="shared" si="8"/>
        <v>TTC Sakk</v>
      </c>
      <c r="I21" s="53">
        <v>2</v>
      </c>
      <c r="J21" s="53" t="s">
        <v>44</v>
      </c>
      <c r="K21" s="53">
        <v>7</v>
      </c>
      <c r="L21" s="52" t="str">
        <f t="shared" si="9"/>
        <v>TURUL SE</v>
      </c>
    </row>
    <row r="22" spans="2:12" ht="12.75">
      <c r="B22" s="52" t="str">
        <f t="shared" si="6"/>
        <v>UDSE/KOMSZOL</v>
      </c>
      <c r="C22" s="53">
        <v>11</v>
      </c>
      <c r="D22" s="53" t="s">
        <v>44</v>
      </c>
      <c r="E22" s="53">
        <v>3</v>
      </c>
      <c r="F22" s="52" t="str">
        <f t="shared" si="7"/>
        <v>Géniusz Tata-Naszály</v>
      </c>
      <c r="H22" s="52" t="str">
        <f t="shared" si="8"/>
        <v>Géniusz Tata-Naszály</v>
      </c>
      <c r="I22" s="53">
        <v>3</v>
      </c>
      <c r="J22" s="53" t="s">
        <v>44</v>
      </c>
      <c r="K22" s="53">
        <v>6</v>
      </c>
      <c r="L22" s="52" t="str">
        <f t="shared" si="9"/>
        <v>Nyergesújfalu</v>
      </c>
    </row>
    <row r="23" spans="2:12" ht="12.75">
      <c r="B23" s="52" t="str">
        <f t="shared" si="6"/>
        <v>Pestszenlőrinc MDSC</v>
      </c>
      <c r="C23" s="53">
        <v>1</v>
      </c>
      <c r="D23" s="53" t="s">
        <v>44</v>
      </c>
      <c r="E23" s="53">
        <v>2</v>
      </c>
      <c r="F23" s="52" t="str">
        <f t="shared" si="7"/>
        <v>TTC Sakk</v>
      </c>
      <c r="H23" s="52" t="str">
        <f t="shared" si="8"/>
        <v>MAFC</v>
      </c>
      <c r="I23" s="53">
        <v>4</v>
      </c>
      <c r="J23" s="53" t="s">
        <v>44</v>
      </c>
      <c r="K23" s="53">
        <v>5</v>
      </c>
      <c r="L23" s="52" t="str">
        <f t="shared" si="9"/>
        <v>SZTC</v>
      </c>
    </row>
    <row r="24" spans="2:12" ht="12.75">
      <c r="B24" s="41"/>
      <c r="C24" s="42"/>
      <c r="D24" s="42"/>
      <c r="E24" s="42"/>
      <c r="F24" s="41"/>
      <c r="H24" s="41"/>
      <c r="I24" s="42"/>
      <c r="L24" s="41"/>
    </row>
    <row r="25" spans="2:12" ht="12.75">
      <c r="B25" s="50" t="s">
        <v>4</v>
      </c>
      <c r="C25" s="50"/>
      <c r="D25" s="42"/>
      <c r="E25" s="42"/>
      <c r="F25" s="51" t="str">
        <f>VLOOKUP(3,naptár,2,FALSE)</f>
        <v>2014. október 12.</v>
      </c>
      <c r="H25" s="50" t="s">
        <v>5</v>
      </c>
      <c r="I25" s="50"/>
      <c r="L25" s="51" t="str">
        <f>VLOOKUP(9,naptár,2,FALSE)</f>
        <v>2015. március 01.</v>
      </c>
    </row>
    <row r="26" spans="2:12" ht="12.75">
      <c r="B26" s="52" t="str">
        <f aca="true" t="shared" si="10" ref="B26:B31">VLOOKUP(C26,Breyer,2,FALSE)</f>
        <v>TTC Sakk</v>
      </c>
      <c r="C26" s="53">
        <v>2</v>
      </c>
      <c r="D26" s="53" t="s">
        <v>44</v>
      </c>
      <c r="E26" s="53">
        <v>12</v>
      </c>
      <c r="F26" s="52" t="str">
        <f aca="true" t="shared" si="11" ref="F26:F31">VLOOKUP(E26,Breyer,2,FALSE)</f>
        <v>Zsámbéki SBE</v>
      </c>
      <c r="H26" s="52" t="str">
        <f aca="true" t="shared" si="12" ref="H26:H31">VLOOKUP(I26,Breyer,2,FALSE)</f>
        <v>SZTC</v>
      </c>
      <c r="I26" s="53">
        <v>5</v>
      </c>
      <c r="J26" s="53" t="s">
        <v>44</v>
      </c>
      <c r="K26" s="53">
        <v>12</v>
      </c>
      <c r="L26" s="52" t="str">
        <f aca="true" t="shared" si="13" ref="L26:L31">VLOOKUP(K26,Breyer,2,FALSE)</f>
        <v>Zsámbéki SBE</v>
      </c>
    </row>
    <row r="27" spans="2:12" ht="12.75">
      <c r="B27" s="52" t="str">
        <f t="shared" si="10"/>
        <v>Géniusz Tata-Naszály</v>
      </c>
      <c r="C27" s="53">
        <v>3</v>
      </c>
      <c r="D27" s="53" t="s">
        <v>44</v>
      </c>
      <c r="E27" s="53">
        <v>1</v>
      </c>
      <c r="F27" s="52" t="str">
        <f t="shared" si="11"/>
        <v>Pestszenlőrinc MDSC</v>
      </c>
      <c r="H27" s="52" t="str">
        <f t="shared" si="12"/>
        <v>Nyergesújfalu</v>
      </c>
      <c r="I27" s="53">
        <v>6</v>
      </c>
      <c r="J27" s="53" t="s">
        <v>44</v>
      </c>
      <c r="K27" s="53">
        <v>4</v>
      </c>
      <c r="L27" s="52" t="str">
        <f t="shared" si="13"/>
        <v>MAFC</v>
      </c>
    </row>
    <row r="28" spans="2:12" ht="12.75">
      <c r="B28" s="52" t="str">
        <f t="shared" si="10"/>
        <v>MAFC</v>
      </c>
      <c r="C28" s="53">
        <v>4</v>
      </c>
      <c r="D28" s="53" t="s">
        <v>44</v>
      </c>
      <c r="E28" s="53">
        <v>11</v>
      </c>
      <c r="F28" s="52" t="str">
        <f t="shared" si="11"/>
        <v>UDSE/KOMSZOL</v>
      </c>
      <c r="H28" s="52" t="str">
        <f t="shared" si="12"/>
        <v>TURUL SE</v>
      </c>
      <c r="I28" s="53">
        <v>7</v>
      </c>
      <c r="J28" s="53" t="s">
        <v>44</v>
      </c>
      <c r="K28" s="53">
        <v>3</v>
      </c>
      <c r="L28" s="52" t="str">
        <f t="shared" si="13"/>
        <v>Géniusz Tata-Naszály</v>
      </c>
    </row>
    <row r="29" spans="2:12" ht="12.75">
      <c r="B29" s="52" t="str">
        <f t="shared" si="10"/>
        <v>SZTC</v>
      </c>
      <c r="C29" s="53">
        <v>5</v>
      </c>
      <c r="D29" s="53" t="s">
        <v>44</v>
      </c>
      <c r="E29" s="53">
        <v>10</v>
      </c>
      <c r="F29" s="52" t="str">
        <f t="shared" si="11"/>
        <v>Hóbagoly SC  </v>
      </c>
      <c r="H29" s="52" t="str">
        <f t="shared" si="12"/>
        <v>Sárkány DSE-Sinus</v>
      </c>
      <c r="I29" s="53">
        <v>8</v>
      </c>
      <c r="J29" s="53" t="s">
        <v>44</v>
      </c>
      <c r="K29" s="53">
        <v>2</v>
      </c>
      <c r="L29" s="52" t="str">
        <f t="shared" si="13"/>
        <v>TTC Sakk</v>
      </c>
    </row>
    <row r="30" spans="2:12" ht="12.75">
      <c r="B30" s="52" t="str">
        <f t="shared" si="10"/>
        <v>Nyergesújfalu</v>
      </c>
      <c r="C30" s="53">
        <v>6</v>
      </c>
      <c r="D30" s="53" t="s">
        <v>44</v>
      </c>
      <c r="E30" s="53">
        <v>9</v>
      </c>
      <c r="F30" s="52" t="str">
        <f t="shared" si="11"/>
        <v>Széchenyi ESE</v>
      </c>
      <c r="H30" s="52" t="str">
        <f t="shared" si="12"/>
        <v>Széchenyi ESE</v>
      </c>
      <c r="I30" s="53">
        <v>9</v>
      </c>
      <c r="J30" s="53" t="s">
        <v>44</v>
      </c>
      <c r="K30" s="53">
        <v>1</v>
      </c>
      <c r="L30" s="52" t="str">
        <f t="shared" si="13"/>
        <v>Pestszenlőrinc MDSC</v>
      </c>
    </row>
    <row r="31" spans="2:12" ht="12.75">
      <c r="B31" s="52" t="str">
        <f t="shared" si="10"/>
        <v>TURUL SE</v>
      </c>
      <c r="C31" s="53">
        <v>7</v>
      </c>
      <c r="D31" s="53" t="s">
        <v>44</v>
      </c>
      <c r="E31" s="53">
        <v>8</v>
      </c>
      <c r="F31" s="52" t="str">
        <f t="shared" si="11"/>
        <v>Sárkány DSE-Sinus</v>
      </c>
      <c r="H31" s="52" t="str">
        <f t="shared" si="12"/>
        <v>Hóbagoly SC  </v>
      </c>
      <c r="I31" s="53">
        <v>10</v>
      </c>
      <c r="J31" s="53" t="s">
        <v>44</v>
      </c>
      <c r="K31" s="53">
        <v>11</v>
      </c>
      <c r="L31" s="52" t="str">
        <f t="shared" si="13"/>
        <v>UDSE/KOMSZOL</v>
      </c>
    </row>
    <row r="32" spans="2:12" ht="12.75">
      <c r="B32" s="41"/>
      <c r="C32" s="42"/>
      <c r="D32" s="42"/>
      <c r="E32" s="42"/>
      <c r="F32" s="41"/>
      <c r="H32" s="41"/>
      <c r="I32" s="42"/>
      <c r="L32" s="41"/>
    </row>
    <row r="33" spans="2:12" ht="12.75">
      <c r="B33" s="50" t="s">
        <v>6</v>
      </c>
      <c r="C33" s="50"/>
      <c r="D33" s="42"/>
      <c r="E33" s="42"/>
      <c r="F33" s="51" t="str">
        <f>VLOOKUP(4,naptár,2,FALSE)</f>
        <v>2014. november 16.</v>
      </c>
      <c r="H33" s="50" t="s">
        <v>7</v>
      </c>
      <c r="I33" s="50"/>
      <c r="L33" s="51" t="str">
        <f>VLOOKUP(10,naptár,2,FALSE)</f>
        <v>2015. március 22.</v>
      </c>
    </row>
    <row r="34" spans="2:12" ht="12.75">
      <c r="B34" s="52" t="str">
        <f aca="true" t="shared" si="14" ref="B34:B39">VLOOKUP(C34,Breyer,2,FALSE)</f>
        <v>Zsámbéki SBE</v>
      </c>
      <c r="C34" s="53">
        <v>12</v>
      </c>
      <c r="D34" s="53" t="s">
        <v>44</v>
      </c>
      <c r="E34" s="53">
        <v>8</v>
      </c>
      <c r="F34" s="52" t="str">
        <f aca="true" t="shared" si="15" ref="F34:F39">VLOOKUP(E34,Breyer,2,FALSE)</f>
        <v>Sárkány DSE-Sinus</v>
      </c>
      <c r="H34" s="52" t="str">
        <f aca="true" t="shared" si="16" ref="H34:H39">VLOOKUP(I34,Breyer,2,FALSE)</f>
        <v>Zsámbéki SBE</v>
      </c>
      <c r="I34" s="53">
        <v>12</v>
      </c>
      <c r="J34" s="53" t="s">
        <v>44</v>
      </c>
      <c r="K34" s="53">
        <v>11</v>
      </c>
      <c r="L34" s="52" t="str">
        <f aca="true" t="shared" si="17" ref="L34:L39">VLOOKUP(K34,Breyer,2,FALSE)</f>
        <v>UDSE/KOMSZOL</v>
      </c>
    </row>
    <row r="35" spans="2:12" ht="12.75">
      <c r="B35" s="52" t="str">
        <f t="shared" si="14"/>
        <v>Széchenyi ESE</v>
      </c>
      <c r="C35" s="53">
        <v>9</v>
      </c>
      <c r="D35" s="53" t="s">
        <v>44</v>
      </c>
      <c r="E35" s="53">
        <v>7</v>
      </c>
      <c r="F35" s="52" t="str">
        <f t="shared" si="15"/>
        <v>TURUL SE</v>
      </c>
      <c r="H35" s="52" t="str">
        <f t="shared" si="16"/>
        <v>Pestszenlőrinc MDSC</v>
      </c>
      <c r="I35" s="53">
        <v>1</v>
      </c>
      <c r="J35" s="53" t="s">
        <v>44</v>
      </c>
      <c r="K35" s="53">
        <v>10</v>
      </c>
      <c r="L35" s="52" t="str">
        <f t="shared" si="17"/>
        <v>Hóbagoly SC  </v>
      </c>
    </row>
    <row r="36" spans="2:12" ht="12.75">
      <c r="B36" s="52" t="str">
        <f t="shared" si="14"/>
        <v>Hóbagoly SC  </v>
      </c>
      <c r="C36" s="53">
        <v>10</v>
      </c>
      <c r="D36" s="53" t="s">
        <v>44</v>
      </c>
      <c r="E36" s="53">
        <v>6</v>
      </c>
      <c r="F36" s="52" t="str">
        <f t="shared" si="15"/>
        <v>Nyergesújfalu</v>
      </c>
      <c r="H36" s="52" t="str">
        <f t="shared" si="16"/>
        <v>TTC Sakk</v>
      </c>
      <c r="I36" s="53">
        <v>2</v>
      </c>
      <c r="J36" s="53" t="s">
        <v>44</v>
      </c>
      <c r="K36" s="53">
        <v>9</v>
      </c>
      <c r="L36" s="52" t="str">
        <f t="shared" si="17"/>
        <v>Széchenyi ESE</v>
      </c>
    </row>
    <row r="37" spans="2:12" ht="12.75">
      <c r="B37" s="52" t="str">
        <f t="shared" si="14"/>
        <v>UDSE/KOMSZOL</v>
      </c>
      <c r="C37" s="53">
        <v>11</v>
      </c>
      <c r="D37" s="53" t="s">
        <v>44</v>
      </c>
      <c r="E37" s="53">
        <v>5</v>
      </c>
      <c r="F37" s="52" t="str">
        <f t="shared" si="15"/>
        <v>SZTC</v>
      </c>
      <c r="H37" s="52" t="str">
        <f t="shared" si="16"/>
        <v>Géniusz Tata-Naszály</v>
      </c>
      <c r="I37" s="53">
        <v>3</v>
      </c>
      <c r="J37" s="53" t="s">
        <v>44</v>
      </c>
      <c r="K37" s="53">
        <v>8</v>
      </c>
      <c r="L37" s="52" t="str">
        <f t="shared" si="17"/>
        <v>Sárkány DSE-Sinus</v>
      </c>
    </row>
    <row r="38" spans="2:12" ht="12.75">
      <c r="B38" s="52" t="str">
        <f t="shared" si="14"/>
        <v>Pestszenlőrinc MDSC</v>
      </c>
      <c r="C38" s="53">
        <v>1</v>
      </c>
      <c r="D38" s="53" t="s">
        <v>44</v>
      </c>
      <c r="E38" s="53">
        <v>4</v>
      </c>
      <c r="F38" s="52" t="str">
        <f t="shared" si="15"/>
        <v>MAFC</v>
      </c>
      <c r="H38" s="52" t="str">
        <f t="shared" si="16"/>
        <v>MAFC</v>
      </c>
      <c r="I38" s="53">
        <v>4</v>
      </c>
      <c r="J38" s="53" t="s">
        <v>44</v>
      </c>
      <c r="K38" s="53">
        <v>7</v>
      </c>
      <c r="L38" s="52" t="str">
        <f t="shared" si="17"/>
        <v>TURUL SE</v>
      </c>
    </row>
    <row r="39" spans="2:12" ht="12.75">
      <c r="B39" s="52" t="str">
        <f t="shared" si="14"/>
        <v>TTC Sakk</v>
      </c>
      <c r="C39" s="53">
        <v>2</v>
      </c>
      <c r="D39" s="53" t="s">
        <v>44</v>
      </c>
      <c r="E39" s="53">
        <v>3</v>
      </c>
      <c r="F39" s="52" t="str">
        <f t="shared" si="15"/>
        <v>Géniusz Tata-Naszály</v>
      </c>
      <c r="H39" s="52" t="str">
        <f t="shared" si="16"/>
        <v>SZTC</v>
      </c>
      <c r="I39" s="53">
        <v>5</v>
      </c>
      <c r="J39" s="53" t="s">
        <v>44</v>
      </c>
      <c r="K39" s="53">
        <v>6</v>
      </c>
      <c r="L39" s="52" t="str">
        <f t="shared" si="17"/>
        <v>Nyergesújfalu</v>
      </c>
    </row>
    <row r="40" spans="2:12" ht="12.75">
      <c r="B40" s="41"/>
      <c r="C40" s="42"/>
      <c r="D40" s="42"/>
      <c r="E40" s="42"/>
      <c r="F40" s="41"/>
      <c r="H40" s="41"/>
      <c r="I40" s="42"/>
      <c r="L40" s="41"/>
    </row>
    <row r="41" spans="2:12" ht="12.75">
      <c r="B41" s="50" t="s">
        <v>8</v>
      </c>
      <c r="C41" s="50"/>
      <c r="D41" s="42"/>
      <c r="E41" s="42"/>
      <c r="F41" s="51" t="str">
        <f>VLOOKUP(5,naptár,2,FALSE)</f>
        <v>2014. november 30.</v>
      </c>
      <c r="H41" s="50" t="s">
        <v>9</v>
      </c>
      <c r="I41" s="50"/>
      <c r="L41" s="51" t="str">
        <f>VLOOKUP(11,naptár,2,FALSE)</f>
        <v>2015. április 26.</v>
      </c>
    </row>
    <row r="42" spans="2:12" ht="12.75">
      <c r="B42" s="52" t="str">
        <f aca="true" t="shared" si="18" ref="B42:B47">VLOOKUP(C42,Breyer,2,FALSE)</f>
        <v>Géniusz Tata-Naszály</v>
      </c>
      <c r="C42" s="53">
        <v>3</v>
      </c>
      <c r="D42" s="53" t="s">
        <v>44</v>
      </c>
      <c r="E42" s="53">
        <v>12</v>
      </c>
      <c r="F42" s="52" t="str">
        <f aca="true" t="shared" si="19" ref="F42:F47">VLOOKUP(E42,Breyer,2,FALSE)</f>
        <v>Zsámbéki SBE</v>
      </c>
      <c r="H42" s="52" t="str">
        <f aca="true" t="shared" si="20" ref="H42:H47">VLOOKUP(I42,Breyer,2,FALSE)</f>
        <v>Nyergesújfalu</v>
      </c>
      <c r="I42" s="53">
        <v>6</v>
      </c>
      <c r="J42" s="53" t="s">
        <v>44</v>
      </c>
      <c r="K42" s="53">
        <v>12</v>
      </c>
      <c r="L42" s="52" t="str">
        <f aca="true" t="shared" si="21" ref="L42:L47">VLOOKUP(K42,Breyer,2,FALSE)</f>
        <v>Zsámbéki SBE</v>
      </c>
    </row>
    <row r="43" spans="2:12" ht="12.75">
      <c r="B43" s="52" t="str">
        <f t="shared" si="18"/>
        <v>MAFC</v>
      </c>
      <c r="C43" s="53">
        <v>4</v>
      </c>
      <c r="D43" s="53" t="s">
        <v>44</v>
      </c>
      <c r="E43" s="53">
        <v>2</v>
      </c>
      <c r="F43" s="52" t="str">
        <f t="shared" si="19"/>
        <v>TTC Sakk</v>
      </c>
      <c r="H43" s="52" t="str">
        <f t="shared" si="20"/>
        <v>TURUL SE</v>
      </c>
      <c r="I43" s="53">
        <v>7</v>
      </c>
      <c r="J43" s="53" t="s">
        <v>44</v>
      </c>
      <c r="K43" s="53">
        <v>5</v>
      </c>
      <c r="L43" s="52" t="str">
        <f t="shared" si="21"/>
        <v>SZTC</v>
      </c>
    </row>
    <row r="44" spans="2:12" ht="12.75">
      <c r="B44" s="52" t="str">
        <f t="shared" si="18"/>
        <v>SZTC</v>
      </c>
      <c r="C44" s="53">
        <v>5</v>
      </c>
      <c r="D44" s="53" t="s">
        <v>44</v>
      </c>
      <c r="E44" s="53">
        <v>1</v>
      </c>
      <c r="F44" s="52" t="str">
        <f t="shared" si="19"/>
        <v>Pestszenlőrinc MDSC</v>
      </c>
      <c r="H44" s="52" t="str">
        <f t="shared" si="20"/>
        <v>Sárkány DSE-Sinus</v>
      </c>
      <c r="I44" s="53">
        <v>8</v>
      </c>
      <c r="J44" s="53" t="s">
        <v>44</v>
      </c>
      <c r="K44" s="53">
        <v>4</v>
      </c>
      <c r="L44" s="52" t="str">
        <f t="shared" si="21"/>
        <v>MAFC</v>
      </c>
    </row>
    <row r="45" spans="2:12" ht="12.75">
      <c r="B45" s="52" t="str">
        <f t="shared" si="18"/>
        <v>Nyergesújfalu</v>
      </c>
      <c r="C45" s="53">
        <v>6</v>
      </c>
      <c r="D45" s="53" t="s">
        <v>44</v>
      </c>
      <c r="E45" s="53">
        <v>11</v>
      </c>
      <c r="F45" s="52" t="str">
        <f t="shared" si="19"/>
        <v>UDSE/KOMSZOL</v>
      </c>
      <c r="H45" s="52" t="str">
        <f t="shared" si="20"/>
        <v>Széchenyi ESE</v>
      </c>
      <c r="I45" s="53">
        <v>9</v>
      </c>
      <c r="J45" s="53" t="s">
        <v>44</v>
      </c>
      <c r="K45" s="53">
        <v>3</v>
      </c>
      <c r="L45" s="52" t="str">
        <f t="shared" si="21"/>
        <v>Géniusz Tata-Naszály</v>
      </c>
    </row>
    <row r="46" spans="2:12" ht="12.75">
      <c r="B46" s="52" t="str">
        <f t="shared" si="18"/>
        <v>TURUL SE</v>
      </c>
      <c r="C46" s="53">
        <v>7</v>
      </c>
      <c r="D46" s="53" t="s">
        <v>44</v>
      </c>
      <c r="E46" s="53">
        <v>10</v>
      </c>
      <c r="F46" s="52" t="str">
        <f t="shared" si="19"/>
        <v>Hóbagoly SC  </v>
      </c>
      <c r="H46" s="52" t="str">
        <f t="shared" si="20"/>
        <v>Hóbagoly SC  </v>
      </c>
      <c r="I46" s="53">
        <v>10</v>
      </c>
      <c r="J46" s="53" t="s">
        <v>44</v>
      </c>
      <c r="K46" s="53">
        <v>2</v>
      </c>
      <c r="L46" s="52" t="str">
        <f t="shared" si="21"/>
        <v>TTC Sakk</v>
      </c>
    </row>
    <row r="47" spans="2:12" ht="12.75">
      <c r="B47" s="52" t="str">
        <f t="shared" si="18"/>
        <v>Sárkány DSE-Sinus</v>
      </c>
      <c r="C47" s="53">
        <v>8</v>
      </c>
      <c r="D47" s="53" t="s">
        <v>44</v>
      </c>
      <c r="E47" s="53">
        <v>9</v>
      </c>
      <c r="F47" s="52" t="str">
        <f t="shared" si="19"/>
        <v>Széchenyi ESE</v>
      </c>
      <c r="H47" s="52" t="str">
        <f t="shared" si="20"/>
        <v>UDSE/KOMSZOL</v>
      </c>
      <c r="I47" s="53">
        <v>11</v>
      </c>
      <c r="J47" s="53" t="s">
        <v>44</v>
      </c>
      <c r="K47" s="53">
        <v>1</v>
      </c>
      <c r="L47" s="52" t="str">
        <f t="shared" si="21"/>
        <v>Pestszenlőrinc MDSC</v>
      </c>
    </row>
    <row r="48" spans="2:12" ht="12.75">
      <c r="B48" s="41"/>
      <c r="C48" s="42"/>
      <c r="D48" s="42"/>
      <c r="E48" s="42"/>
      <c r="F48" s="41"/>
      <c r="H48" s="41"/>
      <c r="I48" s="42"/>
      <c r="L48" s="41"/>
    </row>
    <row r="49" spans="2:12" ht="12.75">
      <c r="B49" s="50" t="s">
        <v>10</v>
      </c>
      <c r="C49" s="50"/>
      <c r="D49" s="42"/>
      <c r="E49" s="42"/>
      <c r="F49" s="51" t="str">
        <f>VLOOKUP(6,naptár,2,FALSE)</f>
        <v>2014. december 14.</v>
      </c>
      <c r="H49" s="41"/>
      <c r="I49" s="42"/>
      <c r="L49" s="41"/>
    </row>
    <row r="50" spans="2:12" ht="12.75">
      <c r="B50" s="52" t="str">
        <f aca="true" t="shared" si="22" ref="B50:B55">VLOOKUP(C50,Breyer,2,FALSE)</f>
        <v>Zsámbéki SBE</v>
      </c>
      <c r="C50" s="53">
        <v>12</v>
      </c>
      <c r="D50" s="53" t="s">
        <v>44</v>
      </c>
      <c r="E50" s="53">
        <v>9</v>
      </c>
      <c r="F50" s="52" t="str">
        <f aca="true" t="shared" si="23" ref="F50:F55">VLOOKUP(E50,Breyer,2,FALSE)</f>
        <v>Széchenyi ESE</v>
      </c>
      <c r="H50" s="41"/>
      <c r="I50" s="42"/>
      <c r="L50" s="41"/>
    </row>
    <row r="51" spans="2:12" ht="12.75">
      <c r="B51" s="52" t="str">
        <f t="shared" si="22"/>
        <v>Hóbagoly SC  </v>
      </c>
      <c r="C51" s="53">
        <v>10</v>
      </c>
      <c r="D51" s="53" t="s">
        <v>44</v>
      </c>
      <c r="E51" s="53">
        <v>8</v>
      </c>
      <c r="F51" s="52" t="str">
        <f t="shared" si="23"/>
        <v>Sárkány DSE-Sinus</v>
      </c>
      <c r="H51" s="41"/>
      <c r="I51" s="42"/>
      <c r="L51" s="41"/>
    </row>
    <row r="52" spans="2:12" ht="12.75">
      <c r="B52" s="52" t="str">
        <f t="shared" si="22"/>
        <v>UDSE/KOMSZOL</v>
      </c>
      <c r="C52" s="53">
        <v>11</v>
      </c>
      <c r="D52" s="53" t="s">
        <v>44</v>
      </c>
      <c r="E52" s="53">
        <v>7</v>
      </c>
      <c r="F52" s="52" t="str">
        <f t="shared" si="23"/>
        <v>TURUL SE</v>
      </c>
      <c r="H52" s="41"/>
      <c r="I52" s="42"/>
      <c r="L52" s="41"/>
    </row>
    <row r="53" spans="2:12" ht="12.75">
      <c r="B53" s="52" t="str">
        <f t="shared" si="22"/>
        <v>Pestszenlőrinc MDSC</v>
      </c>
      <c r="C53" s="53">
        <v>1</v>
      </c>
      <c r="D53" s="53" t="s">
        <v>44</v>
      </c>
      <c r="E53" s="53">
        <v>6</v>
      </c>
      <c r="F53" s="52" t="str">
        <f t="shared" si="23"/>
        <v>Nyergesújfalu</v>
      </c>
      <c r="H53" s="41"/>
      <c r="I53" s="42"/>
      <c r="L53" s="41"/>
    </row>
    <row r="54" spans="2:12" ht="12.75">
      <c r="B54" s="52" t="str">
        <f t="shared" si="22"/>
        <v>TTC Sakk</v>
      </c>
      <c r="C54" s="53">
        <v>2</v>
      </c>
      <c r="D54" s="53" t="s">
        <v>44</v>
      </c>
      <c r="E54" s="53">
        <v>5</v>
      </c>
      <c r="F54" s="52" t="str">
        <f t="shared" si="23"/>
        <v>SZTC</v>
      </c>
      <c r="H54" s="41"/>
      <c r="I54" s="42"/>
      <c r="L54" s="41"/>
    </row>
    <row r="55" spans="2:12" ht="12.75">
      <c r="B55" s="52" t="str">
        <f t="shared" si="22"/>
        <v>Géniusz Tata-Naszály</v>
      </c>
      <c r="C55" s="53">
        <v>3</v>
      </c>
      <c r="D55" s="53" t="s">
        <v>44</v>
      </c>
      <c r="E55" s="53">
        <v>4</v>
      </c>
      <c r="F55" s="52" t="str">
        <f t="shared" si="23"/>
        <v>MAFC</v>
      </c>
      <c r="H55" s="41"/>
      <c r="I55" s="42"/>
      <c r="L55" s="41"/>
    </row>
  </sheetData>
  <sheetProtection password="C4A3" sheet="1" objects="1" scenarios="1"/>
  <printOptions horizontalCentered="1" verticalCentered="1"/>
  <pageMargins left="0.07874015748031496" right="0.07874015748031496" top="0.23" bottom="0.25" header="0.3" footer="0.36"/>
  <pageSetup horizontalDpi="600" verticalDpi="600" orientation="portrait" paperSize="9" r:id="rId1"/>
  <headerFooter alignWithMargins="0">
    <oddHeader>&amp;LMagyar Sakkszövetség&amp;CBreyer csoport&amp;R2014/15</oddHeader>
    <oddFooter>&amp;L1055 Budapest Falk M. 10.&amp;Ce-mail: chess@chess.hu &amp;R06-1-473-2360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2:M55"/>
  <sheetViews>
    <sheetView workbookViewId="0" topLeftCell="A1">
      <selection activeCell="I23" sqref="I23"/>
    </sheetView>
  </sheetViews>
  <sheetFormatPr defaultColWidth="9.140625" defaultRowHeight="12.75"/>
  <cols>
    <col min="1" max="1" width="2.00390625" style="40" bestFit="1" customWidth="1"/>
    <col min="2" max="2" width="18.140625" style="40" customWidth="1"/>
    <col min="3" max="3" width="3.7109375" style="40" customWidth="1"/>
    <col min="4" max="4" width="2.28125" style="40" customWidth="1"/>
    <col min="5" max="5" width="3.7109375" style="40" customWidth="1"/>
    <col min="6" max="6" width="19.7109375" style="40" bestFit="1" customWidth="1"/>
    <col min="7" max="7" width="3.7109375" style="40" hidden="1" customWidth="1"/>
    <col min="8" max="8" width="1.57421875" style="40" customWidth="1"/>
    <col min="9" max="9" width="18.28125" style="40" customWidth="1"/>
    <col min="10" max="10" width="3.7109375" style="40" customWidth="1"/>
    <col min="11" max="11" width="2.28125" style="40" customWidth="1"/>
    <col min="12" max="12" width="3.7109375" style="40" customWidth="1"/>
    <col min="13" max="13" width="17.140625" style="40" customWidth="1"/>
  </cols>
  <sheetData>
    <row r="2" spans="1:6" ht="12.75">
      <c r="A2" s="40">
        <v>1</v>
      </c>
      <c r="B2" s="45" t="str">
        <f aca="true" t="shared" si="0" ref="B2:B7">VLOOKUP(A2,Barcza,2,FALSE)</f>
        <v>PIREMON SE.</v>
      </c>
      <c r="E2" s="40">
        <v>7</v>
      </c>
      <c r="F2" s="45" t="str">
        <f aca="true" t="shared" si="1" ref="F2:F7">VLOOKUP(E2,Barcza,2,FALSE)</f>
        <v>Tiszavasvári SE</v>
      </c>
    </row>
    <row r="3" spans="1:6" ht="12.75">
      <c r="A3" s="40">
        <v>2</v>
      </c>
      <c r="B3" s="45" t="str">
        <f t="shared" si="0"/>
        <v>Nádudvari Sakk SE.</v>
      </c>
      <c r="E3" s="40">
        <v>8</v>
      </c>
      <c r="F3" s="45" t="str">
        <f t="shared" si="1"/>
        <v>D. Sakkbarátok</v>
      </c>
    </row>
    <row r="4" spans="1:6" ht="12.75">
      <c r="A4" s="40">
        <v>3</v>
      </c>
      <c r="B4" s="45" t="str">
        <f t="shared" si="0"/>
        <v>Hajdúszoboszlói SSE</v>
      </c>
      <c r="E4" s="40">
        <v>9</v>
      </c>
      <c r="F4" s="45" t="str">
        <f t="shared" si="1"/>
        <v>Mezőkövesd</v>
      </c>
    </row>
    <row r="5" spans="1:6" ht="12.75">
      <c r="A5" s="40">
        <v>4</v>
      </c>
      <c r="B5" s="45" t="str">
        <f t="shared" si="0"/>
        <v>Kbarcika VSC</v>
      </c>
      <c r="E5" s="40">
        <v>10</v>
      </c>
      <c r="F5" s="45" t="str">
        <f t="shared" si="1"/>
        <v>EMSE-Miskolc </v>
      </c>
    </row>
    <row r="6" spans="1:6" ht="12.75">
      <c r="A6" s="40">
        <v>5</v>
      </c>
      <c r="B6" s="45" t="str">
        <f t="shared" si="0"/>
        <v>Nyíregyházi SI</v>
      </c>
      <c r="E6" s="40">
        <v>11</v>
      </c>
      <c r="F6" s="45" t="str">
        <f t="shared" si="1"/>
        <v>Edelényi VSE.</v>
      </c>
    </row>
    <row r="7" spans="1:6" ht="12.75">
      <c r="A7" s="40">
        <v>6</v>
      </c>
      <c r="B7" s="45" t="str">
        <f t="shared" si="0"/>
        <v>Debreceni Sakkiskola</v>
      </c>
      <c r="C7" s="42"/>
      <c r="D7" s="42"/>
      <c r="E7" s="42">
        <v>12</v>
      </c>
      <c r="F7" s="45" t="str">
        <f t="shared" si="1"/>
        <v>SSASSE</v>
      </c>
    </row>
    <row r="8" spans="2:13" ht="12.75">
      <c r="B8" s="41"/>
      <c r="C8" s="42"/>
      <c r="D8" s="42"/>
      <c r="E8" s="42"/>
      <c r="F8" s="41"/>
      <c r="I8" s="41"/>
      <c r="J8" s="42"/>
      <c r="M8" s="41"/>
    </row>
    <row r="9" spans="2:13" ht="12.75">
      <c r="B9" s="50" t="s">
        <v>0</v>
      </c>
      <c r="C9" s="50"/>
      <c r="D9" s="42"/>
      <c r="E9" s="42"/>
      <c r="F9" s="51" t="str">
        <f>VLOOKUP(1,naptár,2,FALSE)</f>
        <v>2014.szeptember 07.</v>
      </c>
      <c r="I9" s="50" t="s">
        <v>1</v>
      </c>
      <c r="J9" s="50"/>
      <c r="M9" s="51" t="str">
        <f>VLOOKUP(7,naptár,2,FALSE)</f>
        <v>2015. január 25.</v>
      </c>
    </row>
    <row r="10" spans="2:13" ht="12.75">
      <c r="B10" s="52" t="str">
        <f aca="true" t="shared" si="2" ref="B10:B15">VLOOKUP(C10,Barcza,2,FALSE)</f>
        <v>PIREMON SE.</v>
      </c>
      <c r="C10" s="53">
        <v>1</v>
      </c>
      <c r="D10" s="53" t="s">
        <v>44</v>
      </c>
      <c r="E10" s="53">
        <v>12</v>
      </c>
      <c r="F10" s="52" t="str">
        <f aca="true" t="shared" si="3" ref="F10:F15">VLOOKUP(E10,Barcza,2,FALSE)</f>
        <v>SSASSE</v>
      </c>
      <c r="I10" s="52" t="str">
        <f aca="true" t="shared" si="4" ref="I10:I15">VLOOKUP(J10,Barcza,2,FALSE)</f>
        <v>Kbarcika VSC</v>
      </c>
      <c r="J10" s="53">
        <v>4</v>
      </c>
      <c r="K10" s="53" t="s">
        <v>44</v>
      </c>
      <c r="L10" s="53">
        <v>12</v>
      </c>
      <c r="M10" s="52" t="str">
        <f aca="true" t="shared" si="5" ref="M10:M15">VLOOKUP(L10,Barcza,2,FALSE)</f>
        <v>SSASSE</v>
      </c>
    </row>
    <row r="11" spans="2:13" ht="12.75">
      <c r="B11" s="52" t="str">
        <f t="shared" si="2"/>
        <v>Nádudvari Sakk SE.</v>
      </c>
      <c r="C11" s="53">
        <v>2</v>
      </c>
      <c r="D11" s="53" t="s">
        <v>44</v>
      </c>
      <c r="E11" s="53">
        <v>11</v>
      </c>
      <c r="F11" s="52" t="str">
        <f t="shared" si="3"/>
        <v>Edelényi VSE.</v>
      </c>
      <c r="H11" s="54"/>
      <c r="I11" s="52" t="str">
        <f t="shared" si="4"/>
        <v>Nyíregyházi SI</v>
      </c>
      <c r="J11" s="53">
        <v>5</v>
      </c>
      <c r="K11" s="53" t="s">
        <v>44</v>
      </c>
      <c r="L11" s="53">
        <v>3</v>
      </c>
      <c r="M11" s="52" t="str">
        <f t="shared" si="5"/>
        <v>Hajdúszoboszlói SSE</v>
      </c>
    </row>
    <row r="12" spans="2:13" ht="12.75">
      <c r="B12" s="52" t="str">
        <f t="shared" si="2"/>
        <v>Hajdúszoboszlói SSE</v>
      </c>
      <c r="C12" s="53">
        <v>3</v>
      </c>
      <c r="D12" s="53" t="s">
        <v>44</v>
      </c>
      <c r="E12" s="53">
        <v>10</v>
      </c>
      <c r="F12" s="52" t="str">
        <f t="shared" si="3"/>
        <v>EMSE-Miskolc </v>
      </c>
      <c r="I12" s="52" t="str">
        <f t="shared" si="4"/>
        <v>Debreceni Sakkiskola</v>
      </c>
      <c r="J12" s="53">
        <v>6</v>
      </c>
      <c r="K12" s="53" t="s">
        <v>44</v>
      </c>
      <c r="L12" s="53">
        <v>2</v>
      </c>
      <c r="M12" s="52" t="str">
        <f t="shared" si="5"/>
        <v>Nádudvari Sakk SE.</v>
      </c>
    </row>
    <row r="13" spans="2:13" ht="12.75">
      <c r="B13" s="52" t="str">
        <f t="shared" si="2"/>
        <v>Kbarcika VSC</v>
      </c>
      <c r="C13" s="53">
        <v>4</v>
      </c>
      <c r="D13" s="53" t="s">
        <v>44</v>
      </c>
      <c r="E13" s="53">
        <v>9</v>
      </c>
      <c r="F13" s="52" t="str">
        <f t="shared" si="3"/>
        <v>Mezőkövesd</v>
      </c>
      <c r="I13" s="52" t="str">
        <f t="shared" si="4"/>
        <v>Tiszavasvári SE</v>
      </c>
      <c r="J13" s="53">
        <v>7</v>
      </c>
      <c r="K13" s="53" t="s">
        <v>44</v>
      </c>
      <c r="L13" s="53">
        <v>1</v>
      </c>
      <c r="M13" s="52" t="str">
        <f t="shared" si="5"/>
        <v>PIREMON SE.</v>
      </c>
    </row>
    <row r="14" spans="2:13" ht="12.75">
      <c r="B14" s="52" t="str">
        <f t="shared" si="2"/>
        <v>Nyíregyházi SI</v>
      </c>
      <c r="C14" s="53">
        <v>5</v>
      </c>
      <c r="D14" s="53" t="s">
        <v>44</v>
      </c>
      <c r="E14" s="53">
        <v>8</v>
      </c>
      <c r="F14" s="52" t="str">
        <f t="shared" si="3"/>
        <v>D. Sakkbarátok</v>
      </c>
      <c r="I14" s="52" t="str">
        <f t="shared" si="4"/>
        <v>D. Sakkbarátok</v>
      </c>
      <c r="J14" s="53">
        <v>8</v>
      </c>
      <c r="K14" s="53" t="s">
        <v>44</v>
      </c>
      <c r="L14" s="53">
        <v>11</v>
      </c>
      <c r="M14" s="52" t="str">
        <f t="shared" si="5"/>
        <v>Edelényi VSE.</v>
      </c>
    </row>
    <row r="15" spans="2:13" ht="12.75">
      <c r="B15" s="52" t="str">
        <f t="shared" si="2"/>
        <v>Debreceni Sakkiskola</v>
      </c>
      <c r="C15" s="53">
        <v>6</v>
      </c>
      <c r="D15" s="53" t="s">
        <v>44</v>
      </c>
      <c r="E15" s="53">
        <v>7</v>
      </c>
      <c r="F15" s="52" t="str">
        <f t="shared" si="3"/>
        <v>Tiszavasvári SE</v>
      </c>
      <c r="I15" s="52" t="str">
        <f t="shared" si="4"/>
        <v>Mezőkövesd</v>
      </c>
      <c r="J15" s="53">
        <v>9</v>
      </c>
      <c r="K15" s="53" t="s">
        <v>44</v>
      </c>
      <c r="L15" s="53">
        <v>10</v>
      </c>
      <c r="M15" s="52" t="str">
        <f t="shared" si="5"/>
        <v>EMSE-Miskolc </v>
      </c>
    </row>
    <row r="16" spans="2:13" ht="12.75">
      <c r="B16" s="41"/>
      <c r="C16" s="42"/>
      <c r="D16" s="42"/>
      <c r="E16" s="42"/>
      <c r="F16" s="41"/>
      <c r="I16" s="41"/>
      <c r="J16" s="42"/>
      <c r="M16" s="41"/>
    </row>
    <row r="17" spans="2:13" ht="12.75">
      <c r="B17" s="50" t="s">
        <v>2</v>
      </c>
      <c r="C17" s="50"/>
      <c r="D17" s="42"/>
      <c r="E17" s="42"/>
      <c r="F17" s="51" t="str">
        <f>VLOOKUP(2,naptár,2,FALSE)</f>
        <v>2014.szeptember 21.</v>
      </c>
      <c r="I17" s="50" t="s">
        <v>3</v>
      </c>
      <c r="J17" s="50"/>
      <c r="M17" s="51" t="str">
        <f>VLOOKUP(8,naptár,2,FALSE)</f>
        <v>2015. február 08.</v>
      </c>
    </row>
    <row r="18" spans="2:13" ht="12.75">
      <c r="B18" s="52" t="str">
        <f aca="true" t="shared" si="6" ref="B18:B23">VLOOKUP(C18,Barcza,2,FALSE)</f>
        <v>SSASSE</v>
      </c>
      <c r="C18" s="53">
        <v>12</v>
      </c>
      <c r="D18" s="53" t="s">
        <v>44</v>
      </c>
      <c r="E18" s="53">
        <v>7</v>
      </c>
      <c r="F18" s="52" t="str">
        <f aca="true" t="shared" si="7" ref="F18:F23">VLOOKUP(E18,Barcza,2,FALSE)</f>
        <v>Tiszavasvári SE</v>
      </c>
      <c r="I18" s="52" t="str">
        <f aca="true" t="shared" si="8" ref="I18:I23">VLOOKUP(J18,Barcza,2,FALSE)</f>
        <v>SSASSE</v>
      </c>
      <c r="J18" s="53">
        <v>12</v>
      </c>
      <c r="K18" s="53" t="s">
        <v>44</v>
      </c>
      <c r="L18" s="53">
        <v>10</v>
      </c>
      <c r="M18" s="52" t="str">
        <f aca="true" t="shared" si="9" ref="M18:M23">VLOOKUP(L18,Barcza,2,FALSE)</f>
        <v>EMSE-Miskolc </v>
      </c>
    </row>
    <row r="19" spans="2:13" ht="12.75">
      <c r="B19" s="52" t="str">
        <f t="shared" si="6"/>
        <v>D. Sakkbarátok</v>
      </c>
      <c r="C19" s="53">
        <v>8</v>
      </c>
      <c r="D19" s="53" t="s">
        <v>44</v>
      </c>
      <c r="E19" s="53">
        <v>6</v>
      </c>
      <c r="F19" s="52" t="str">
        <f t="shared" si="7"/>
        <v>Debreceni Sakkiskola</v>
      </c>
      <c r="I19" s="52" t="str">
        <f t="shared" si="8"/>
        <v>Edelényi VSE.</v>
      </c>
      <c r="J19" s="53">
        <v>11</v>
      </c>
      <c r="K19" s="53" t="s">
        <v>44</v>
      </c>
      <c r="L19" s="53">
        <v>9</v>
      </c>
      <c r="M19" s="52" t="str">
        <f t="shared" si="9"/>
        <v>Mezőkövesd</v>
      </c>
    </row>
    <row r="20" spans="2:13" ht="12.75">
      <c r="B20" s="52" t="str">
        <f t="shared" si="6"/>
        <v>Mezőkövesd</v>
      </c>
      <c r="C20" s="53">
        <v>9</v>
      </c>
      <c r="D20" s="53" t="s">
        <v>44</v>
      </c>
      <c r="E20" s="53">
        <v>5</v>
      </c>
      <c r="F20" s="52" t="str">
        <f t="shared" si="7"/>
        <v>Nyíregyházi SI</v>
      </c>
      <c r="I20" s="52" t="str">
        <f t="shared" si="8"/>
        <v>PIREMON SE.</v>
      </c>
      <c r="J20" s="53">
        <v>1</v>
      </c>
      <c r="K20" s="53" t="s">
        <v>44</v>
      </c>
      <c r="L20" s="53">
        <v>8</v>
      </c>
      <c r="M20" s="52" t="str">
        <f t="shared" si="9"/>
        <v>D. Sakkbarátok</v>
      </c>
    </row>
    <row r="21" spans="2:13" ht="12.75">
      <c r="B21" s="52" t="str">
        <f t="shared" si="6"/>
        <v>EMSE-Miskolc </v>
      </c>
      <c r="C21" s="53">
        <v>10</v>
      </c>
      <c r="D21" s="53" t="s">
        <v>44</v>
      </c>
      <c r="E21" s="53">
        <v>4</v>
      </c>
      <c r="F21" s="52" t="str">
        <f t="shared" si="7"/>
        <v>Kbarcika VSC</v>
      </c>
      <c r="I21" s="52" t="str">
        <f t="shared" si="8"/>
        <v>Nádudvari Sakk SE.</v>
      </c>
      <c r="J21" s="53">
        <v>2</v>
      </c>
      <c r="K21" s="53" t="s">
        <v>44</v>
      </c>
      <c r="L21" s="53">
        <v>7</v>
      </c>
      <c r="M21" s="52" t="str">
        <f t="shared" si="9"/>
        <v>Tiszavasvári SE</v>
      </c>
    </row>
    <row r="22" spans="2:13" ht="12.75">
      <c r="B22" s="52" t="str">
        <f t="shared" si="6"/>
        <v>Edelényi VSE.</v>
      </c>
      <c r="C22" s="53">
        <v>11</v>
      </c>
      <c r="D22" s="53" t="s">
        <v>44</v>
      </c>
      <c r="E22" s="53">
        <v>3</v>
      </c>
      <c r="F22" s="52" t="str">
        <f t="shared" si="7"/>
        <v>Hajdúszoboszlói SSE</v>
      </c>
      <c r="I22" s="52" t="str">
        <f t="shared" si="8"/>
        <v>Hajdúszoboszlói SSE</v>
      </c>
      <c r="J22" s="53">
        <v>3</v>
      </c>
      <c r="K22" s="53" t="s">
        <v>44</v>
      </c>
      <c r="L22" s="53">
        <v>6</v>
      </c>
      <c r="M22" s="52" t="str">
        <f t="shared" si="9"/>
        <v>Debreceni Sakkiskola</v>
      </c>
    </row>
    <row r="23" spans="2:13" ht="12.75">
      <c r="B23" s="52" t="str">
        <f t="shared" si="6"/>
        <v>PIREMON SE.</v>
      </c>
      <c r="C23" s="53">
        <v>1</v>
      </c>
      <c r="D23" s="53" t="s">
        <v>44</v>
      </c>
      <c r="E23" s="53">
        <v>2</v>
      </c>
      <c r="F23" s="52" t="str">
        <f t="shared" si="7"/>
        <v>Nádudvari Sakk SE.</v>
      </c>
      <c r="I23" s="52" t="str">
        <f t="shared" si="8"/>
        <v>Kbarcika VSC</v>
      </c>
      <c r="J23" s="53">
        <v>4</v>
      </c>
      <c r="K23" s="53" t="s">
        <v>44</v>
      </c>
      <c r="L23" s="53">
        <v>5</v>
      </c>
      <c r="M23" s="52" t="str">
        <f t="shared" si="9"/>
        <v>Nyíregyházi SI</v>
      </c>
    </row>
    <row r="24" spans="2:13" ht="12.75">
      <c r="B24" s="41"/>
      <c r="C24" s="42"/>
      <c r="D24" s="42"/>
      <c r="E24" s="42"/>
      <c r="F24" s="41"/>
      <c r="I24" s="41"/>
      <c r="J24" s="42"/>
      <c r="M24" s="41"/>
    </row>
    <row r="25" spans="2:13" ht="12.75">
      <c r="B25" s="50" t="s">
        <v>4</v>
      </c>
      <c r="C25" s="50"/>
      <c r="D25" s="42"/>
      <c r="E25" s="42"/>
      <c r="F25" s="51" t="str">
        <f>VLOOKUP(3,naptár,2,FALSE)</f>
        <v>2014. október 12.</v>
      </c>
      <c r="I25" s="50" t="s">
        <v>5</v>
      </c>
      <c r="J25" s="50"/>
      <c r="M25" s="51" t="str">
        <f>VLOOKUP(9,naptár,2,FALSE)</f>
        <v>2015. március 01.</v>
      </c>
    </row>
    <row r="26" spans="2:13" ht="12.75">
      <c r="B26" s="52" t="str">
        <f aca="true" t="shared" si="10" ref="B26:B31">VLOOKUP(C26,Barcza,2,FALSE)</f>
        <v>Nádudvari Sakk SE.</v>
      </c>
      <c r="C26" s="53">
        <v>2</v>
      </c>
      <c r="D26" s="53" t="s">
        <v>44</v>
      </c>
      <c r="E26" s="53">
        <v>12</v>
      </c>
      <c r="F26" s="52" t="str">
        <f aca="true" t="shared" si="11" ref="F26:F31">VLOOKUP(E26,Barcza,2,FALSE)</f>
        <v>SSASSE</v>
      </c>
      <c r="I26" s="52" t="str">
        <f aca="true" t="shared" si="12" ref="I26:I31">VLOOKUP(J26,Barcza,2,FALSE)</f>
        <v>Nyíregyházi SI</v>
      </c>
      <c r="J26" s="53">
        <v>5</v>
      </c>
      <c r="K26" s="53" t="s">
        <v>44</v>
      </c>
      <c r="L26" s="53">
        <v>12</v>
      </c>
      <c r="M26" s="52" t="str">
        <f aca="true" t="shared" si="13" ref="M26:M31">VLOOKUP(L26,Barcza,2,FALSE)</f>
        <v>SSASSE</v>
      </c>
    </row>
    <row r="27" spans="2:13" ht="12.75">
      <c r="B27" s="52" t="str">
        <f t="shared" si="10"/>
        <v>Hajdúszoboszlói SSE</v>
      </c>
      <c r="C27" s="53">
        <v>3</v>
      </c>
      <c r="D27" s="53" t="s">
        <v>44</v>
      </c>
      <c r="E27" s="53">
        <v>1</v>
      </c>
      <c r="F27" s="52" t="str">
        <f t="shared" si="11"/>
        <v>PIREMON SE.</v>
      </c>
      <c r="I27" s="52" t="str">
        <f t="shared" si="12"/>
        <v>Debreceni Sakkiskola</v>
      </c>
      <c r="J27" s="53">
        <v>6</v>
      </c>
      <c r="K27" s="53" t="s">
        <v>44</v>
      </c>
      <c r="L27" s="53">
        <v>4</v>
      </c>
      <c r="M27" s="52" t="str">
        <f t="shared" si="13"/>
        <v>Kbarcika VSC</v>
      </c>
    </row>
    <row r="28" spans="2:13" ht="12.75">
      <c r="B28" s="52" t="str">
        <f t="shared" si="10"/>
        <v>Kbarcika VSC</v>
      </c>
      <c r="C28" s="53">
        <v>4</v>
      </c>
      <c r="D28" s="53" t="s">
        <v>44</v>
      </c>
      <c r="E28" s="53">
        <v>11</v>
      </c>
      <c r="F28" s="52" t="str">
        <f t="shared" si="11"/>
        <v>Edelényi VSE.</v>
      </c>
      <c r="I28" s="52" t="str">
        <f t="shared" si="12"/>
        <v>Tiszavasvári SE</v>
      </c>
      <c r="J28" s="53">
        <v>7</v>
      </c>
      <c r="K28" s="53" t="s">
        <v>44</v>
      </c>
      <c r="L28" s="53">
        <v>3</v>
      </c>
      <c r="M28" s="52" t="str">
        <f t="shared" si="13"/>
        <v>Hajdúszoboszlói SSE</v>
      </c>
    </row>
    <row r="29" spans="2:13" ht="12.75">
      <c r="B29" s="52" t="str">
        <f t="shared" si="10"/>
        <v>Nyíregyházi SI</v>
      </c>
      <c r="C29" s="53">
        <v>5</v>
      </c>
      <c r="D29" s="53" t="s">
        <v>44</v>
      </c>
      <c r="E29" s="53">
        <v>10</v>
      </c>
      <c r="F29" s="52" t="str">
        <f t="shared" si="11"/>
        <v>EMSE-Miskolc </v>
      </c>
      <c r="I29" s="52" t="str">
        <f t="shared" si="12"/>
        <v>D. Sakkbarátok</v>
      </c>
      <c r="J29" s="53">
        <v>8</v>
      </c>
      <c r="K29" s="53" t="s">
        <v>44</v>
      </c>
      <c r="L29" s="53">
        <v>2</v>
      </c>
      <c r="M29" s="52" t="str">
        <f t="shared" si="13"/>
        <v>Nádudvari Sakk SE.</v>
      </c>
    </row>
    <row r="30" spans="2:13" ht="12.75">
      <c r="B30" s="52" t="str">
        <f t="shared" si="10"/>
        <v>Debreceni Sakkiskola</v>
      </c>
      <c r="C30" s="53">
        <v>6</v>
      </c>
      <c r="D30" s="53" t="s">
        <v>44</v>
      </c>
      <c r="E30" s="53">
        <v>9</v>
      </c>
      <c r="F30" s="52" t="str">
        <f t="shared" si="11"/>
        <v>Mezőkövesd</v>
      </c>
      <c r="I30" s="52" t="str">
        <f t="shared" si="12"/>
        <v>Mezőkövesd</v>
      </c>
      <c r="J30" s="53">
        <v>9</v>
      </c>
      <c r="K30" s="53" t="s">
        <v>44</v>
      </c>
      <c r="L30" s="53">
        <v>1</v>
      </c>
      <c r="M30" s="52" t="str">
        <f t="shared" si="13"/>
        <v>PIREMON SE.</v>
      </c>
    </row>
    <row r="31" spans="2:13" ht="12.75">
      <c r="B31" s="52" t="str">
        <f t="shared" si="10"/>
        <v>Tiszavasvári SE</v>
      </c>
      <c r="C31" s="53">
        <v>7</v>
      </c>
      <c r="D31" s="53" t="s">
        <v>44</v>
      </c>
      <c r="E31" s="53">
        <v>8</v>
      </c>
      <c r="F31" s="52" t="str">
        <f t="shared" si="11"/>
        <v>D. Sakkbarátok</v>
      </c>
      <c r="I31" s="52" t="str">
        <f t="shared" si="12"/>
        <v>EMSE-Miskolc </v>
      </c>
      <c r="J31" s="53">
        <v>10</v>
      </c>
      <c r="K31" s="53" t="s">
        <v>44</v>
      </c>
      <c r="L31" s="53">
        <v>11</v>
      </c>
      <c r="M31" s="52" t="str">
        <f t="shared" si="13"/>
        <v>Edelényi VSE.</v>
      </c>
    </row>
    <row r="32" spans="2:13" ht="12.75">
      <c r="B32" s="41"/>
      <c r="C32" s="42"/>
      <c r="D32" s="42"/>
      <c r="E32" s="42"/>
      <c r="F32" s="41"/>
      <c r="I32" s="41"/>
      <c r="J32" s="42"/>
      <c r="M32" s="41"/>
    </row>
    <row r="33" spans="2:13" ht="12.75">
      <c r="B33" s="50" t="s">
        <v>6</v>
      </c>
      <c r="C33" s="50"/>
      <c r="D33" s="42"/>
      <c r="E33" s="42"/>
      <c r="F33" s="51" t="str">
        <f>VLOOKUP(4,naptár,2,FALSE)</f>
        <v>2014. november 16.</v>
      </c>
      <c r="I33" s="50" t="s">
        <v>7</v>
      </c>
      <c r="J33" s="50"/>
      <c r="M33" s="51" t="str">
        <f>VLOOKUP(10,naptár,2,FALSE)</f>
        <v>2015. március 22.</v>
      </c>
    </row>
    <row r="34" spans="2:13" ht="12.75">
      <c r="B34" s="52" t="str">
        <f aca="true" t="shared" si="14" ref="B34:B39">VLOOKUP(C34,Barcza,2,FALSE)</f>
        <v>SSASSE</v>
      </c>
      <c r="C34" s="53">
        <v>12</v>
      </c>
      <c r="D34" s="53" t="s">
        <v>44</v>
      </c>
      <c r="E34" s="53">
        <v>8</v>
      </c>
      <c r="F34" s="52" t="str">
        <f aca="true" t="shared" si="15" ref="F34:F39">VLOOKUP(E34,Barcza,2,FALSE)</f>
        <v>D. Sakkbarátok</v>
      </c>
      <c r="I34" s="52" t="str">
        <f aca="true" t="shared" si="16" ref="I34:I39">VLOOKUP(J34,Barcza,2,FALSE)</f>
        <v>SSASSE</v>
      </c>
      <c r="J34" s="53">
        <v>12</v>
      </c>
      <c r="K34" s="53" t="s">
        <v>44</v>
      </c>
      <c r="L34" s="53">
        <v>11</v>
      </c>
      <c r="M34" s="52" t="str">
        <f aca="true" t="shared" si="17" ref="M34:M39">VLOOKUP(L34,Barcza,2,FALSE)</f>
        <v>Edelényi VSE.</v>
      </c>
    </row>
    <row r="35" spans="2:13" ht="12.75">
      <c r="B35" s="52" t="str">
        <f t="shared" si="14"/>
        <v>Mezőkövesd</v>
      </c>
      <c r="C35" s="53">
        <v>9</v>
      </c>
      <c r="D35" s="53" t="s">
        <v>44</v>
      </c>
      <c r="E35" s="53">
        <v>7</v>
      </c>
      <c r="F35" s="52" t="str">
        <f t="shared" si="15"/>
        <v>Tiszavasvári SE</v>
      </c>
      <c r="I35" s="52" t="str">
        <f t="shared" si="16"/>
        <v>PIREMON SE.</v>
      </c>
      <c r="J35" s="53">
        <v>1</v>
      </c>
      <c r="K35" s="53" t="s">
        <v>44</v>
      </c>
      <c r="L35" s="53">
        <v>10</v>
      </c>
      <c r="M35" s="52" t="str">
        <f t="shared" si="17"/>
        <v>EMSE-Miskolc </v>
      </c>
    </row>
    <row r="36" spans="2:13" ht="12.75">
      <c r="B36" s="52" t="str">
        <f t="shared" si="14"/>
        <v>EMSE-Miskolc </v>
      </c>
      <c r="C36" s="53">
        <v>10</v>
      </c>
      <c r="D36" s="53" t="s">
        <v>44</v>
      </c>
      <c r="E36" s="53">
        <v>6</v>
      </c>
      <c r="F36" s="52" t="str">
        <f t="shared" si="15"/>
        <v>Debreceni Sakkiskola</v>
      </c>
      <c r="I36" s="52" t="str">
        <f t="shared" si="16"/>
        <v>Nádudvari Sakk SE.</v>
      </c>
      <c r="J36" s="53">
        <v>2</v>
      </c>
      <c r="K36" s="53" t="s">
        <v>44</v>
      </c>
      <c r="L36" s="53">
        <v>9</v>
      </c>
      <c r="M36" s="52" t="str">
        <f t="shared" si="17"/>
        <v>Mezőkövesd</v>
      </c>
    </row>
    <row r="37" spans="2:13" ht="12.75">
      <c r="B37" s="52" t="str">
        <f t="shared" si="14"/>
        <v>Edelényi VSE.</v>
      </c>
      <c r="C37" s="53">
        <v>11</v>
      </c>
      <c r="D37" s="53" t="s">
        <v>44</v>
      </c>
      <c r="E37" s="53">
        <v>5</v>
      </c>
      <c r="F37" s="52" t="str">
        <f t="shared" si="15"/>
        <v>Nyíregyházi SI</v>
      </c>
      <c r="I37" s="52" t="str">
        <f t="shared" si="16"/>
        <v>Hajdúszoboszlói SSE</v>
      </c>
      <c r="J37" s="53">
        <v>3</v>
      </c>
      <c r="K37" s="53" t="s">
        <v>44</v>
      </c>
      <c r="L37" s="53">
        <v>8</v>
      </c>
      <c r="M37" s="52" t="str">
        <f t="shared" si="17"/>
        <v>D. Sakkbarátok</v>
      </c>
    </row>
    <row r="38" spans="2:13" ht="12.75">
      <c r="B38" s="52" t="str">
        <f t="shared" si="14"/>
        <v>PIREMON SE.</v>
      </c>
      <c r="C38" s="53">
        <v>1</v>
      </c>
      <c r="D38" s="53" t="s">
        <v>44</v>
      </c>
      <c r="E38" s="53">
        <v>4</v>
      </c>
      <c r="F38" s="52" t="str">
        <f t="shared" si="15"/>
        <v>Kbarcika VSC</v>
      </c>
      <c r="I38" s="52" t="str">
        <f t="shared" si="16"/>
        <v>Kbarcika VSC</v>
      </c>
      <c r="J38" s="53">
        <v>4</v>
      </c>
      <c r="K38" s="53" t="s">
        <v>44</v>
      </c>
      <c r="L38" s="53">
        <v>7</v>
      </c>
      <c r="M38" s="52" t="str">
        <f t="shared" si="17"/>
        <v>Tiszavasvári SE</v>
      </c>
    </row>
    <row r="39" spans="1:13" ht="12.75">
      <c r="A39" s="54"/>
      <c r="B39" s="52" t="str">
        <f t="shared" si="14"/>
        <v>Nádudvari Sakk SE.</v>
      </c>
      <c r="C39" s="53">
        <v>2</v>
      </c>
      <c r="D39" s="53" t="s">
        <v>44</v>
      </c>
      <c r="E39" s="53">
        <v>3</v>
      </c>
      <c r="F39" s="52" t="str">
        <f t="shared" si="15"/>
        <v>Hajdúszoboszlói SSE</v>
      </c>
      <c r="I39" s="52" t="str">
        <f t="shared" si="16"/>
        <v>Nyíregyházi SI</v>
      </c>
      <c r="J39" s="53">
        <v>5</v>
      </c>
      <c r="K39" s="53" t="s">
        <v>44</v>
      </c>
      <c r="L39" s="53">
        <v>6</v>
      </c>
      <c r="M39" s="52" t="str">
        <f t="shared" si="17"/>
        <v>Debreceni Sakkiskola</v>
      </c>
    </row>
    <row r="40" spans="2:13" ht="12.75">
      <c r="B40" s="41"/>
      <c r="C40" s="42"/>
      <c r="D40" s="42"/>
      <c r="E40" s="42"/>
      <c r="F40" s="41"/>
      <c r="I40" s="41"/>
      <c r="J40" s="42"/>
      <c r="M40" s="41"/>
    </row>
    <row r="41" spans="2:13" ht="12.75">
      <c r="B41" s="50" t="s">
        <v>8</v>
      </c>
      <c r="C41" s="50"/>
      <c r="D41" s="42"/>
      <c r="E41" s="42"/>
      <c r="F41" s="51" t="str">
        <f>VLOOKUP(5,naptár,2,FALSE)</f>
        <v>2014. november 30.</v>
      </c>
      <c r="I41" s="50" t="s">
        <v>9</v>
      </c>
      <c r="J41" s="50"/>
      <c r="M41" s="51" t="str">
        <f>VLOOKUP(11,naptár,2,FALSE)</f>
        <v>2015. április 26.</v>
      </c>
    </row>
    <row r="42" spans="2:13" ht="12.75">
      <c r="B42" s="52" t="str">
        <f aca="true" t="shared" si="18" ref="B42:B47">VLOOKUP(C42,Barcza,2,FALSE)</f>
        <v>Hajdúszoboszlói SSE</v>
      </c>
      <c r="C42" s="53">
        <v>3</v>
      </c>
      <c r="D42" s="53" t="s">
        <v>44</v>
      </c>
      <c r="E42" s="53">
        <v>12</v>
      </c>
      <c r="F42" s="52" t="str">
        <f aca="true" t="shared" si="19" ref="F42:F47">VLOOKUP(E42,Barcza,2,FALSE)</f>
        <v>SSASSE</v>
      </c>
      <c r="I42" s="52" t="str">
        <f aca="true" t="shared" si="20" ref="I42:I47">VLOOKUP(J42,Barcza,2,FALSE)</f>
        <v>Debreceni Sakkiskola</v>
      </c>
      <c r="J42" s="53">
        <v>6</v>
      </c>
      <c r="K42" s="53" t="s">
        <v>44</v>
      </c>
      <c r="L42" s="53">
        <v>12</v>
      </c>
      <c r="M42" s="52" t="str">
        <f aca="true" t="shared" si="21" ref="M42:M47">VLOOKUP(L42,Barcza,2,FALSE)</f>
        <v>SSASSE</v>
      </c>
    </row>
    <row r="43" spans="2:13" ht="12.75">
      <c r="B43" s="52" t="str">
        <f t="shared" si="18"/>
        <v>Kbarcika VSC</v>
      </c>
      <c r="C43" s="53">
        <v>4</v>
      </c>
      <c r="D43" s="53" t="s">
        <v>44</v>
      </c>
      <c r="E43" s="53">
        <v>2</v>
      </c>
      <c r="F43" s="52" t="str">
        <f t="shared" si="19"/>
        <v>Nádudvari Sakk SE.</v>
      </c>
      <c r="I43" s="52" t="str">
        <f t="shared" si="20"/>
        <v>Tiszavasvári SE</v>
      </c>
      <c r="J43" s="53">
        <v>7</v>
      </c>
      <c r="K43" s="53" t="s">
        <v>44</v>
      </c>
      <c r="L43" s="53">
        <v>5</v>
      </c>
      <c r="M43" s="52" t="str">
        <f t="shared" si="21"/>
        <v>Nyíregyházi SI</v>
      </c>
    </row>
    <row r="44" spans="2:13" ht="12.75">
      <c r="B44" s="52" t="str">
        <f t="shared" si="18"/>
        <v>Nyíregyházi SI</v>
      </c>
      <c r="C44" s="53">
        <v>5</v>
      </c>
      <c r="D44" s="53" t="s">
        <v>44</v>
      </c>
      <c r="E44" s="53">
        <v>1</v>
      </c>
      <c r="F44" s="52" t="str">
        <f t="shared" si="19"/>
        <v>PIREMON SE.</v>
      </c>
      <c r="I44" s="52" t="str">
        <f t="shared" si="20"/>
        <v>D. Sakkbarátok</v>
      </c>
      <c r="J44" s="53">
        <v>8</v>
      </c>
      <c r="K44" s="53" t="s">
        <v>44</v>
      </c>
      <c r="L44" s="53">
        <v>4</v>
      </c>
      <c r="M44" s="52" t="str">
        <f t="shared" si="21"/>
        <v>Kbarcika VSC</v>
      </c>
    </row>
    <row r="45" spans="2:13" ht="12.75">
      <c r="B45" s="52" t="str">
        <f t="shared" si="18"/>
        <v>Debreceni Sakkiskola</v>
      </c>
      <c r="C45" s="53">
        <v>6</v>
      </c>
      <c r="D45" s="53" t="s">
        <v>44</v>
      </c>
      <c r="E45" s="53">
        <v>11</v>
      </c>
      <c r="F45" s="52" t="str">
        <f t="shared" si="19"/>
        <v>Edelényi VSE.</v>
      </c>
      <c r="H45" s="54"/>
      <c r="I45" s="52" t="str">
        <f t="shared" si="20"/>
        <v>Mezőkövesd</v>
      </c>
      <c r="J45" s="53">
        <v>9</v>
      </c>
      <c r="K45" s="53" t="s">
        <v>44</v>
      </c>
      <c r="L45" s="53">
        <v>3</v>
      </c>
      <c r="M45" s="52" t="str">
        <f t="shared" si="21"/>
        <v>Hajdúszoboszlói SSE</v>
      </c>
    </row>
    <row r="46" spans="2:13" ht="12.75">
      <c r="B46" s="52" t="str">
        <f t="shared" si="18"/>
        <v>Tiszavasvári SE</v>
      </c>
      <c r="C46" s="53">
        <v>7</v>
      </c>
      <c r="D46" s="53" t="s">
        <v>44</v>
      </c>
      <c r="E46" s="53">
        <v>10</v>
      </c>
      <c r="F46" s="52" t="str">
        <f t="shared" si="19"/>
        <v>EMSE-Miskolc </v>
      </c>
      <c r="I46" s="52" t="str">
        <f t="shared" si="20"/>
        <v>EMSE-Miskolc </v>
      </c>
      <c r="J46" s="53">
        <v>10</v>
      </c>
      <c r="K46" s="53" t="s">
        <v>44</v>
      </c>
      <c r="L46" s="53">
        <v>2</v>
      </c>
      <c r="M46" s="52" t="str">
        <f t="shared" si="21"/>
        <v>Nádudvari Sakk SE.</v>
      </c>
    </row>
    <row r="47" spans="2:13" ht="12.75">
      <c r="B47" s="52" t="str">
        <f t="shared" si="18"/>
        <v>D. Sakkbarátok</v>
      </c>
      <c r="C47" s="53">
        <v>8</v>
      </c>
      <c r="D47" s="53" t="s">
        <v>44</v>
      </c>
      <c r="E47" s="53">
        <v>9</v>
      </c>
      <c r="F47" s="52" t="str">
        <f t="shared" si="19"/>
        <v>Mezőkövesd</v>
      </c>
      <c r="I47" s="52" t="str">
        <f t="shared" si="20"/>
        <v>Edelényi VSE.</v>
      </c>
      <c r="J47" s="53">
        <v>11</v>
      </c>
      <c r="K47" s="53" t="s">
        <v>44</v>
      </c>
      <c r="L47" s="53">
        <v>1</v>
      </c>
      <c r="M47" s="52" t="str">
        <f t="shared" si="21"/>
        <v>PIREMON SE.</v>
      </c>
    </row>
    <row r="48" spans="2:13" ht="12.75">
      <c r="B48" s="41"/>
      <c r="C48" s="42"/>
      <c r="D48" s="42"/>
      <c r="E48" s="42"/>
      <c r="F48" s="41"/>
      <c r="I48" s="41"/>
      <c r="J48" s="42"/>
      <c r="M48" s="41"/>
    </row>
    <row r="49" spans="2:13" ht="12.75">
      <c r="B49" s="50" t="s">
        <v>10</v>
      </c>
      <c r="C49" s="50"/>
      <c r="D49" s="42"/>
      <c r="E49" s="42"/>
      <c r="F49" s="51" t="str">
        <f>VLOOKUP(6,naptár,2,FALSE)</f>
        <v>2014. december 14.</v>
      </c>
      <c r="I49" s="41"/>
      <c r="J49" s="42"/>
      <c r="M49" s="41"/>
    </row>
    <row r="50" spans="2:13" ht="12.75">
      <c r="B50" s="52" t="str">
        <f aca="true" t="shared" si="22" ref="B50:B55">VLOOKUP(C50,Barcza,2,FALSE)</f>
        <v>SSASSE</v>
      </c>
      <c r="C50" s="53">
        <v>12</v>
      </c>
      <c r="D50" s="53" t="s">
        <v>44</v>
      </c>
      <c r="E50" s="53">
        <v>9</v>
      </c>
      <c r="F50" s="52" t="str">
        <f aca="true" t="shared" si="23" ref="F50:F55">VLOOKUP(E50,Barcza,2,FALSE)</f>
        <v>Mezőkövesd</v>
      </c>
      <c r="I50" s="41"/>
      <c r="J50" s="42"/>
      <c r="M50" s="41"/>
    </row>
    <row r="51" spans="2:13" ht="12.75">
      <c r="B51" s="52" t="str">
        <f t="shared" si="22"/>
        <v>EMSE-Miskolc </v>
      </c>
      <c r="C51" s="53">
        <v>10</v>
      </c>
      <c r="D51" s="53" t="s">
        <v>44</v>
      </c>
      <c r="E51" s="53">
        <v>8</v>
      </c>
      <c r="F51" s="52" t="str">
        <f t="shared" si="23"/>
        <v>D. Sakkbarátok</v>
      </c>
      <c r="I51" s="41"/>
      <c r="J51" s="42"/>
      <c r="M51" s="41"/>
    </row>
    <row r="52" spans="2:13" ht="12.75">
      <c r="B52" s="52" t="str">
        <f t="shared" si="22"/>
        <v>Edelényi VSE.</v>
      </c>
      <c r="C52" s="53">
        <v>11</v>
      </c>
      <c r="D52" s="53" t="s">
        <v>44</v>
      </c>
      <c r="E52" s="53">
        <v>7</v>
      </c>
      <c r="F52" s="52" t="str">
        <f t="shared" si="23"/>
        <v>Tiszavasvári SE</v>
      </c>
      <c r="I52" s="41"/>
      <c r="J52" s="42"/>
      <c r="M52" s="41"/>
    </row>
    <row r="53" spans="2:13" ht="12.75">
      <c r="B53" s="52" t="str">
        <f t="shared" si="22"/>
        <v>PIREMON SE.</v>
      </c>
      <c r="C53" s="53">
        <v>1</v>
      </c>
      <c r="D53" s="53" t="s">
        <v>44</v>
      </c>
      <c r="E53" s="53">
        <v>6</v>
      </c>
      <c r="F53" s="52" t="str">
        <f t="shared" si="23"/>
        <v>Debreceni Sakkiskola</v>
      </c>
      <c r="I53" s="41"/>
      <c r="J53" s="42"/>
      <c r="M53" s="41"/>
    </row>
    <row r="54" spans="2:13" ht="12.75">
      <c r="B54" s="52" t="str">
        <f t="shared" si="22"/>
        <v>Nádudvari Sakk SE.</v>
      </c>
      <c r="C54" s="53">
        <v>2</v>
      </c>
      <c r="D54" s="53" t="s">
        <v>44</v>
      </c>
      <c r="E54" s="53">
        <v>5</v>
      </c>
      <c r="F54" s="52" t="str">
        <f t="shared" si="23"/>
        <v>Nyíregyházi SI</v>
      </c>
      <c r="I54" s="41"/>
      <c r="J54" s="42"/>
      <c r="M54" s="41"/>
    </row>
    <row r="55" spans="2:13" ht="12.75">
      <c r="B55" s="52" t="str">
        <f t="shared" si="22"/>
        <v>Hajdúszoboszlói SSE</v>
      </c>
      <c r="C55" s="53">
        <v>3</v>
      </c>
      <c r="D55" s="53" t="s">
        <v>44</v>
      </c>
      <c r="E55" s="53">
        <v>4</v>
      </c>
      <c r="F55" s="52" t="str">
        <f t="shared" si="23"/>
        <v>Kbarcika VSC</v>
      </c>
      <c r="I55" s="41"/>
      <c r="J55" s="42"/>
      <c r="M55" s="41"/>
    </row>
  </sheetData>
  <sheetProtection password="C4A3" sheet="1" objects="1" scenarios="1"/>
  <printOptions horizontalCentered="1" verticalCentered="1"/>
  <pageMargins left="0.07874015748031496" right="0.07874015748031496" top="0.3937007874015748" bottom="0.3937007874015748" header="0.5118110236220472" footer="0.5118110236220472"/>
  <pageSetup horizontalDpi="600" verticalDpi="600" orientation="portrait" paperSize="9" r:id="rId1"/>
  <headerFooter alignWithMargins="0">
    <oddHeader>&amp;LMagyar Sakkszövetség&amp;CBarcza csoport&amp;R2014/15</oddHeader>
    <oddFooter>&amp;L1055 Budapest Falk M. 10.&amp;Ce-mail: chess@chess.hu &amp;R06-1-473-2360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L50"/>
  <sheetViews>
    <sheetView workbookViewId="0" topLeftCell="A1">
      <selection activeCell="H8" sqref="H8"/>
    </sheetView>
  </sheetViews>
  <sheetFormatPr defaultColWidth="9.140625" defaultRowHeight="12.75"/>
  <cols>
    <col min="1" max="1" width="2.00390625" style="40" bestFit="1" customWidth="1"/>
    <col min="2" max="2" width="17.140625" style="40" customWidth="1"/>
    <col min="3" max="3" width="3.7109375" style="40" customWidth="1"/>
    <col min="4" max="4" width="2.28125" style="40" customWidth="1"/>
    <col min="5" max="5" width="3.7109375" style="40" customWidth="1"/>
    <col min="6" max="6" width="20.28125" style="40" bestFit="1" customWidth="1"/>
    <col min="7" max="7" width="3.7109375" style="40" customWidth="1"/>
    <col min="8" max="8" width="19.28125" style="40" bestFit="1" customWidth="1"/>
    <col min="9" max="9" width="3.7109375" style="40" customWidth="1"/>
    <col min="10" max="10" width="2.28125" style="40" customWidth="1"/>
    <col min="11" max="11" width="3.7109375" style="40" customWidth="1"/>
    <col min="12" max="12" width="19.28125" style="40" bestFit="1" customWidth="1"/>
  </cols>
  <sheetData>
    <row r="1" spans="1:12" s="18" customFormat="1" ht="12.75">
      <c r="A1" s="64"/>
      <c r="B1" s="41"/>
      <c r="C1" s="42"/>
      <c r="D1" s="42"/>
      <c r="E1" s="42"/>
      <c r="F1" s="48"/>
      <c r="G1" s="48"/>
      <c r="H1" s="48"/>
      <c r="I1" s="42"/>
      <c r="J1" s="64"/>
      <c r="K1" s="64"/>
      <c r="L1" s="41"/>
    </row>
    <row r="2" spans="1:12" ht="12.75">
      <c r="A2" s="40">
        <v>1</v>
      </c>
      <c r="B2" s="45" t="str">
        <f>VLOOKUP(A2,Asztalos,2,FALSE)</f>
        <v>Nagyatád SE</v>
      </c>
      <c r="E2" s="40">
        <v>6</v>
      </c>
      <c r="F2" s="45" t="str">
        <f>VLOOKUP(E2,Asztalos,2,FALSE)</f>
        <v>Bajai SSC</v>
      </c>
      <c r="G2" s="48"/>
      <c r="H2" s="48"/>
      <c r="I2" s="42"/>
      <c r="L2" s="41"/>
    </row>
    <row r="3" spans="1:12" ht="12.75">
      <c r="A3" s="40">
        <v>2</v>
      </c>
      <c r="B3" s="45" t="str">
        <f>VLOOKUP(A3,Asztalos,2,FALSE)</f>
        <v>Fehérvár SE</v>
      </c>
      <c r="E3" s="40">
        <v>7</v>
      </c>
      <c r="F3" s="45" t="str">
        <f>VLOOKUP(E3,Asztalos,2,FALSE)</f>
        <v>Kiráy-FDSK</v>
      </c>
      <c r="G3" s="48"/>
      <c r="H3" s="48"/>
      <c r="I3" s="42"/>
      <c r="L3" s="41"/>
    </row>
    <row r="4" spans="1:12" ht="12.75">
      <c r="A4" s="40">
        <v>3</v>
      </c>
      <c r="B4" s="45" t="str">
        <f>VLOOKUP(A4,Asztalos,2,FALSE)</f>
        <v>Marcali VSZSE</v>
      </c>
      <c r="E4" s="40">
        <v>8</v>
      </c>
      <c r="F4" s="45" t="str">
        <f>VLOOKUP(E4,Asztalos,2,FALSE)</f>
        <v>Péti MTE</v>
      </c>
      <c r="G4" s="48"/>
      <c r="H4" s="48"/>
      <c r="I4" s="42"/>
      <c r="L4" s="41"/>
    </row>
    <row r="5" spans="1:12" ht="12.75">
      <c r="A5" s="40">
        <v>4</v>
      </c>
      <c r="B5" s="45" t="str">
        <f>VLOOKUP(A5,Asztalos,2,FALSE)</f>
        <v>Karmin PS</v>
      </c>
      <c r="E5" s="40">
        <v>9</v>
      </c>
      <c r="F5" s="45" t="str">
        <f>VLOOKUP(E5,Asztalos,2,FALSE)</f>
        <v>Decs-2</v>
      </c>
      <c r="G5" s="48"/>
      <c r="H5" s="48"/>
      <c r="I5" s="42"/>
      <c r="L5" s="41"/>
    </row>
    <row r="6" spans="1:12" ht="12.75">
      <c r="A6" s="40">
        <v>5</v>
      </c>
      <c r="B6" s="45" t="str">
        <f>VLOOKUP(A6,Asztalos,2,FALSE)</f>
        <v>Szentlőrinc</v>
      </c>
      <c r="E6" s="40">
        <v>10</v>
      </c>
      <c r="F6" s="45" t="str">
        <f>VLOOKUP(E6,Asztalos,2,FALSE)</f>
        <v>Kaposvári Bástya SE</v>
      </c>
      <c r="G6" s="48"/>
      <c r="H6" s="48"/>
      <c r="I6" s="42"/>
      <c r="L6" s="41"/>
    </row>
    <row r="7" spans="3:12" ht="12.75">
      <c r="C7" s="42"/>
      <c r="D7" s="42"/>
      <c r="E7" s="42"/>
      <c r="F7" s="45"/>
      <c r="G7" s="48"/>
      <c r="H7" s="48"/>
      <c r="I7" s="42"/>
      <c r="L7" s="41"/>
    </row>
    <row r="8" spans="2:12" ht="12.75">
      <c r="B8" s="41"/>
      <c r="C8" s="42"/>
      <c r="D8" s="42"/>
      <c r="E8" s="42"/>
      <c r="F8" s="41"/>
      <c r="H8" s="41"/>
      <c r="I8" s="42"/>
      <c r="L8" s="41"/>
    </row>
    <row r="9" spans="2:12" ht="12.75">
      <c r="B9" s="50" t="s">
        <v>0</v>
      </c>
      <c r="C9" s="50"/>
      <c r="D9" s="42"/>
      <c r="E9" s="42"/>
      <c r="F9" s="51" t="str">
        <f>VLOOKUP(3,naptár,2,FALSE)</f>
        <v>2014. október 12.</v>
      </c>
      <c r="H9" s="50" t="s">
        <v>10</v>
      </c>
      <c r="I9" s="50"/>
      <c r="J9" s="42"/>
      <c r="K9" s="42"/>
      <c r="L9" s="51" t="str">
        <f>VLOOKUP(8,naptár,2,FALSE)</f>
        <v>2015. február 08.</v>
      </c>
    </row>
    <row r="10" spans="2:12" ht="12.75">
      <c r="B10" s="52" t="str">
        <f>VLOOKUP(C10,Asztalos,2,FALSE)</f>
        <v>Nagyatád SE</v>
      </c>
      <c r="C10" s="53">
        <v>1</v>
      </c>
      <c r="D10" s="53" t="s">
        <v>44</v>
      </c>
      <c r="E10" s="55">
        <v>10</v>
      </c>
      <c r="F10" s="52" t="str">
        <f>VLOOKUP(E10,Asztalos,2,FALSE)</f>
        <v>Kaposvári Bástya SE</v>
      </c>
      <c r="H10" s="52" t="str">
        <f>VLOOKUP(I10,Asztalos,2,FALSE)</f>
        <v>Kaposvári Bástya SE</v>
      </c>
      <c r="I10" s="56">
        <v>10</v>
      </c>
      <c r="J10" s="57" t="s">
        <v>44</v>
      </c>
      <c r="K10" s="56">
        <v>8</v>
      </c>
      <c r="L10" s="52" t="str">
        <f>VLOOKUP(K10,Asztalos,2,FALSE)</f>
        <v>Péti MTE</v>
      </c>
    </row>
    <row r="11" spans="2:12" ht="12.75">
      <c r="B11" s="52" t="str">
        <f>VLOOKUP(C11,Asztalos,2,FALSE)</f>
        <v>Fehérvár SE</v>
      </c>
      <c r="C11" s="53">
        <v>2</v>
      </c>
      <c r="D11" s="53" t="s">
        <v>44</v>
      </c>
      <c r="E11" s="55">
        <v>9</v>
      </c>
      <c r="F11" s="52" t="str">
        <f>VLOOKUP(E11,Asztalos,2,FALSE)</f>
        <v>Decs-2</v>
      </c>
      <c r="H11" s="52" t="str">
        <f>VLOOKUP(I11,Asztalos,2,FALSE)</f>
        <v>Decs-2</v>
      </c>
      <c r="I11" s="56">
        <v>9</v>
      </c>
      <c r="J11" s="57" t="s">
        <v>44</v>
      </c>
      <c r="K11" s="56">
        <v>7</v>
      </c>
      <c r="L11" s="52" t="str">
        <f>VLOOKUP(K11,Asztalos,2,FALSE)</f>
        <v>Kiráy-FDSK</v>
      </c>
    </row>
    <row r="12" spans="2:12" ht="12.75">
      <c r="B12" s="52" t="str">
        <f>VLOOKUP(C12,Asztalos,2,FALSE)</f>
        <v>Marcali VSZSE</v>
      </c>
      <c r="C12" s="53">
        <v>3</v>
      </c>
      <c r="D12" s="53" t="s">
        <v>44</v>
      </c>
      <c r="E12" s="55">
        <v>8</v>
      </c>
      <c r="F12" s="52" t="str">
        <f>VLOOKUP(E12,Asztalos,2,FALSE)</f>
        <v>Péti MTE</v>
      </c>
      <c r="H12" s="52" t="str">
        <f>VLOOKUP(I12,Asztalos,2,FALSE)</f>
        <v>Nagyatád SE</v>
      </c>
      <c r="I12" s="56">
        <v>1</v>
      </c>
      <c r="J12" s="57" t="s">
        <v>44</v>
      </c>
      <c r="K12" s="56">
        <v>6</v>
      </c>
      <c r="L12" s="52" t="str">
        <f>VLOOKUP(K12,Asztalos,2,FALSE)</f>
        <v>Bajai SSC</v>
      </c>
    </row>
    <row r="13" spans="2:12" ht="12.75">
      <c r="B13" s="52" t="str">
        <f>VLOOKUP(C13,Asztalos,2,FALSE)</f>
        <v>Karmin PS</v>
      </c>
      <c r="C13" s="53">
        <v>4</v>
      </c>
      <c r="D13" s="53" t="s">
        <v>44</v>
      </c>
      <c r="E13" s="55">
        <v>7</v>
      </c>
      <c r="F13" s="52" t="str">
        <f>VLOOKUP(E13,Asztalos,2,FALSE)</f>
        <v>Kiráy-FDSK</v>
      </c>
      <c r="H13" s="52" t="str">
        <f>VLOOKUP(I13,Asztalos,2,FALSE)</f>
        <v>Fehérvár SE</v>
      </c>
      <c r="I13" s="56">
        <v>2</v>
      </c>
      <c r="J13" s="57" t="s">
        <v>44</v>
      </c>
      <c r="K13" s="56">
        <v>5</v>
      </c>
      <c r="L13" s="52" t="str">
        <f>VLOOKUP(K13,Asztalos,2,FALSE)</f>
        <v>Szentlőrinc</v>
      </c>
    </row>
    <row r="14" spans="2:12" ht="12.75">
      <c r="B14" s="52" t="str">
        <f>VLOOKUP(C14,Asztalos,2,FALSE)</f>
        <v>Szentlőrinc</v>
      </c>
      <c r="C14" s="53">
        <v>5</v>
      </c>
      <c r="D14" s="53" t="s">
        <v>44</v>
      </c>
      <c r="E14" s="55">
        <v>6</v>
      </c>
      <c r="F14" s="52" t="str">
        <f>VLOOKUP(E14,Asztalos,2,FALSE)</f>
        <v>Bajai SSC</v>
      </c>
      <c r="H14" s="52" t="str">
        <f>VLOOKUP(I14,Asztalos,2,FALSE)</f>
        <v>Marcali VSZSE</v>
      </c>
      <c r="I14" s="56">
        <v>3</v>
      </c>
      <c r="J14" s="57" t="s">
        <v>44</v>
      </c>
      <c r="K14" s="56">
        <v>4</v>
      </c>
      <c r="L14" s="52" t="str">
        <f>VLOOKUP(K14,Asztalos,2,FALSE)</f>
        <v>Karmin PS</v>
      </c>
    </row>
    <row r="15" spans="2:11" ht="12.75">
      <c r="B15" s="41"/>
      <c r="C15" s="42"/>
      <c r="D15" s="42"/>
      <c r="E15" s="58"/>
      <c r="F15" s="41"/>
      <c r="I15" s="59"/>
      <c r="J15" s="59"/>
      <c r="K15" s="59"/>
    </row>
    <row r="16" spans="2:12" ht="12.75">
      <c r="B16" s="50" t="s">
        <v>2</v>
      </c>
      <c r="C16" s="50"/>
      <c r="D16" s="42"/>
      <c r="E16" s="58"/>
      <c r="F16" s="51" t="str">
        <f>VLOOKUP(4,naptár,2,FALSE)</f>
        <v>2014. november 16.</v>
      </c>
      <c r="H16" s="50" t="s">
        <v>1</v>
      </c>
      <c r="I16" s="60"/>
      <c r="J16" s="61"/>
      <c r="K16" s="61"/>
      <c r="L16" s="51" t="str">
        <f>VLOOKUP(9,naptár,2,FALSE)</f>
        <v>2015. március 01.</v>
      </c>
    </row>
    <row r="17" spans="2:12" ht="12.75">
      <c r="B17" s="52" t="str">
        <f>VLOOKUP(C17,Asztalos,2,FALSE)</f>
        <v>Kaposvári Bástya SE</v>
      </c>
      <c r="C17" s="56">
        <v>10</v>
      </c>
      <c r="D17" s="57" t="s">
        <v>44</v>
      </c>
      <c r="E17" s="56">
        <v>6</v>
      </c>
      <c r="F17" s="52" t="str">
        <f>VLOOKUP(E17,Asztalos,2,FALSE)</f>
        <v>Bajai SSC</v>
      </c>
      <c r="H17" s="52" t="str">
        <f>VLOOKUP(I17,Asztalos,2,FALSE)</f>
        <v>Karmin PS</v>
      </c>
      <c r="I17" s="56">
        <v>4</v>
      </c>
      <c r="J17" s="57" t="s">
        <v>44</v>
      </c>
      <c r="K17" s="56">
        <v>10</v>
      </c>
      <c r="L17" s="52" t="str">
        <f>VLOOKUP(K17,Asztalos,2,FALSE)</f>
        <v>Kaposvári Bástya SE</v>
      </c>
    </row>
    <row r="18" spans="2:12" ht="12.75">
      <c r="B18" s="52" t="str">
        <f>VLOOKUP(C18,Asztalos,2,FALSE)</f>
        <v>Kiráy-FDSK</v>
      </c>
      <c r="C18" s="56">
        <v>7</v>
      </c>
      <c r="D18" s="57" t="s">
        <v>44</v>
      </c>
      <c r="E18" s="56">
        <v>5</v>
      </c>
      <c r="F18" s="52" t="str">
        <f>VLOOKUP(E18,Asztalos,2,FALSE)</f>
        <v>Szentlőrinc</v>
      </c>
      <c r="H18" s="52" t="str">
        <f>VLOOKUP(I18,Asztalos,2,FALSE)</f>
        <v>Szentlőrinc</v>
      </c>
      <c r="I18" s="56">
        <v>5</v>
      </c>
      <c r="J18" s="57" t="s">
        <v>44</v>
      </c>
      <c r="K18" s="56">
        <v>3</v>
      </c>
      <c r="L18" s="52" t="str">
        <f>VLOOKUP(K18,Asztalos,2,FALSE)</f>
        <v>Marcali VSZSE</v>
      </c>
    </row>
    <row r="19" spans="2:12" ht="12.75">
      <c r="B19" s="52" t="str">
        <f>VLOOKUP(C19,Asztalos,2,FALSE)</f>
        <v>Péti MTE</v>
      </c>
      <c r="C19" s="56">
        <v>8</v>
      </c>
      <c r="D19" s="57" t="s">
        <v>44</v>
      </c>
      <c r="E19" s="56">
        <v>4</v>
      </c>
      <c r="F19" s="52" t="str">
        <f>VLOOKUP(E19,Asztalos,2,FALSE)</f>
        <v>Karmin PS</v>
      </c>
      <c r="H19" s="52" t="str">
        <f>VLOOKUP(I19,Asztalos,2,FALSE)</f>
        <v>Bajai SSC</v>
      </c>
      <c r="I19" s="56">
        <v>6</v>
      </c>
      <c r="J19" s="57" t="s">
        <v>44</v>
      </c>
      <c r="K19" s="56">
        <v>2</v>
      </c>
      <c r="L19" s="52" t="str">
        <f>VLOOKUP(K19,Asztalos,2,FALSE)</f>
        <v>Fehérvár SE</v>
      </c>
    </row>
    <row r="20" spans="2:12" ht="12.75">
      <c r="B20" s="52" t="str">
        <f>VLOOKUP(C20,Asztalos,2,FALSE)</f>
        <v>Decs-2</v>
      </c>
      <c r="C20" s="56">
        <v>9</v>
      </c>
      <c r="D20" s="57" t="s">
        <v>44</v>
      </c>
      <c r="E20" s="56">
        <v>3</v>
      </c>
      <c r="F20" s="52" t="str">
        <f>VLOOKUP(E20,Asztalos,2,FALSE)</f>
        <v>Marcali VSZSE</v>
      </c>
      <c r="H20" s="52" t="str">
        <f>VLOOKUP(I20,Asztalos,2,FALSE)</f>
        <v>Kiráy-FDSK</v>
      </c>
      <c r="I20" s="56">
        <v>7</v>
      </c>
      <c r="J20" s="57" t="s">
        <v>44</v>
      </c>
      <c r="K20" s="56">
        <v>1</v>
      </c>
      <c r="L20" s="52" t="str">
        <f>VLOOKUP(K20,Asztalos,2,FALSE)</f>
        <v>Nagyatád SE</v>
      </c>
    </row>
    <row r="21" spans="2:12" ht="12.75">
      <c r="B21" s="52" t="str">
        <f>VLOOKUP(C21,Asztalos,2,FALSE)</f>
        <v>Nagyatád SE</v>
      </c>
      <c r="C21" s="56">
        <v>1</v>
      </c>
      <c r="D21" s="57" t="s">
        <v>44</v>
      </c>
      <c r="E21" s="56">
        <v>2</v>
      </c>
      <c r="F21" s="52" t="str">
        <f>VLOOKUP(E21,Asztalos,2,FALSE)</f>
        <v>Fehérvár SE</v>
      </c>
      <c r="H21" s="52" t="str">
        <f>VLOOKUP(I21,Asztalos,2,FALSE)</f>
        <v>Péti MTE</v>
      </c>
      <c r="I21" s="56">
        <v>8</v>
      </c>
      <c r="J21" s="57" t="s">
        <v>44</v>
      </c>
      <c r="K21" s="56">
        <v>9</v>
      </c>
      <c r="L21" s="52" t="str">
        <f>VLOOKUP(K21,Asztalos,2,FALSE)</f>
        <v>Decs-2</v>
      </c>
    </row>
    <row r="22" spans="2:12" ht="12.75">
      <c r="B22" s="41"/>
      <c r="C22" s="62"/>
      <c r="D22" s="62"/>
      <c r="E22" s="62"/>
      <c r="F22" s="41"/>
      <c r="H22" s="41"/>
      <c r="I22" s="62"/>
      <c r="J22" s="59"/>
      <c r="K22" s="59"/>
      <c r="L22" s="41"/>
    </row>
    <row r="23" spans="2:12" ht="12.75">
      <c r="B23" s="50" t="s">
        <v>4</v>
      </c>
      <c r="C23" s="60"/>
      <c r="D23" s="63"/>
      <c r="E23" s="63"/>
      <c r="F23" s="51" t="str">
        <f>VLOOKUP(5,naptár,2,FALSE)</f>
        <v>2014. november 30.</v>
      </c>
      <c r="H23" s="50" t="s">
        <v>3</v>
      </c>
      <c r="I23" s="60"/>
      <c r="J23" s="61"/>
      <c r="K23" s="61"/>
      <c r="L23" s="51" t="str">
        <f>VLOOKUP(10,naptár,2,FALSE)</f>
        <v>2015. március 22.</v>
      </c>
    </row>
    <row r="24" spans="2:12" ht="12.75">
      <c r="B24" s="52" t="str">
        <f>VLOOKUP(C24,Asztalos,2,FALSE)</f>
        <v>Fehérvár SE</v>
      </c>
      <c r="C24" s="56">
        <v>2</v>
      </c>
      <c r="D24" s="57" t="s">
        <v>44</v>
      </c>
      <c r="E24" s="56">
        <v>10</v>
      </c>
      <c r="F24" s="52" t="str">
        <f>VLOOKUP(E24,Asztalos,2,FALSE)</f>
        <v>Kaposvári Bástya SE</v>
      </c>
      <c r="H24" s="52" t="str">
        <f>VLOOKUP(I24,Asztalos,2,FALSE)</f>
        <v>Kaposvári Bástya SE</v>
      </c>
      <c r="I24" s="56">
        <v>10</v>
      </c>
      <c r="J24" s="57" t="s">
        <v>44</v>
      </c>
      <c r="K24" s="56">
        <v>9</v>
      </c>
      <c r="L24" s="52" t="str">
        <f>VLOOKUP(K24,Asztalos,2,FALSE)</f>
        <v>Decs-2</v>
      </c>
    </row>
    <row r="25" spans="2:12" ht="12.75">
      <c r="B25" s="52" t="str">
        <f>VLOOKUP(C25,Asztalos,2,FALSE)</f>
        <v>Marcali VSZSE</v>
      </c>
      <c r="C25" s="56">
        <v>3</v>
      </c>
      <c r="D25" s="57" t="s">
        <v>44</v>
      </c>
      <c r="E25" s="56">
        <v>1</v>
      </c>
      <c r="F25" s="52" t="str">
        <f>VLOOKUP(E25,Asztalos,2,FALSE)</f>
        <v>Nagyatád SE</v>
      </c>
      <c r="H25" s="52" t="str">
        <f>VLOOKUP(I25,Asztalos,2,FALSE)</f>
        <v>Nagyatád SE</v>
      </c>
      <c r="I25" s="56">
        <v>1</v>
      </c>
      <c r="J25" s="57" t="s">
        <v>44</v>
      </c>
      <c r="K25" s="56">
        <v>8</v>
      </c>
      <c r="L25" s="52" t="str">
        <f>VLOOKUP(K25,Asztalos,2,FALSE)</f>
        <v>Péti MTE</v>
      </c>
    </row>
    <row r="26" spans="2:12" ht="12.75">
      <c r="B26" s="52" t="str">
        <f>VLOOKUP(C26,Asztalos,2,FALSE)</f>
        <v>Karmin PS</v>
      </c>
      <c r="C26" s="56">
        <v>4</v>
      </c>
      <c r="D26" s="57" t="s">
        <v>44</v>
      </c>
      <c r="E26" s="56">
        <v>9</v>
      </c>
      <c r="F26" s="52" t="str">
        <f>VLOOKUP(E26,Asztalos,2,FALSE)</f>
        <v>Decs-2</v>
      </c>
      <c r="H26" s="52" t="str">
        <f>VLOOKUP(I26,Asztalos,2,FALSE)</f>
        <v>Fehérvár SE</v>
      </c>
      <c r="I26" s="56">
        <v>2</v>
      </c>
      <c r="J26" s="57" t="s">
        <v>44</v>
      </c>
      <c r="K26" s="56">
        <v>7</v>
      </c>
      <c r="L26" s="52" t="str">
        <f>VLOOKUP(K26,Asztalos,2,FALSE)</f>
        <v>Kiráy-FDSK</v>
      </c>
    </row>
    <row r="27" spans="2:12" ht="12.75">
      <c r="B27" s="52" t="str">
        <f>VLOOKUP(C27,Asztalos,2,FALSE)</f>
        <v>Szentlőrinc</v>
      </c>
      <c r="C27" s="56">
        <v>5</v>
      </c>
      <c r="D27" s="57" t="s">
        <v>44</v>
      </c>
      <c r="E27" s="56">
        <v>8</v>
      </c>
      <c r="F27" s="52" t="str">
        <f>VLOOKUP(E27,Asztalos,2,FALSE)</f>
        <v>Péti MTE</v>
      </c>
      <c r="H27" s="52" t="str">
        <f>VLOOKUP(I27,Asztalos,2,FALSE)</f>
        <v>Marcali VSZSE</v>
      </c>
      <c r="I27" s="56">
        <v>3</v>
      </c>
      <c r="J27" s="57" t="s">
        <v>44</v>
      </c>
      <c r="K27" s="56">
        <v>6</v>
      </c>
      <c r="L27" s="52" t="str">
        <f>VLOOKUP(K27,Asztalos,2,FALSE)</f>
        <v>Bajai SSC</v>
      </c>
    </row>
    <row r="28" spans="2:12" ht="12.75">
      <c r="B28" s="52" t="str">
        <f>VLOOKUP(C28,Asztalos,2,FALSE)</f>
        <v>Bajai SSC</v>
      </c>
      <c r="C28" s="56">
        <v>6</v>
      </c>
      <c r="D28" s="57" t="s">
        <v>44</v>
      </c>
      <c r="E28" s="56">
        <v>7</v>
      </c>
      <c r="F28" s="52" t="str">
        <f>VLOOKUP(E28,Asztalos,2,FALSE)</f>
        <v>Kiráy-FDSK</v>
      </c>
      <c r="H28" s="52" t="str">
        <f>VLOOKUP(I28,Asztalos,2,FALSE)</f>
        <v>Karmin PS</v>
      </c>
      <c r="I28" s="56">
        <v>4</v>
      </c>
      <c r="J28" s="57" t="s">
        <v>44</v>
      </c>
      <c r="K28" s="56">
        <v>5</v>
      </c>
      <c r="L28" s="52" t="str">
        <f>VLOOKUP(K28,Asztalos,2,FALSE)</f>
        <v>Szentlőrinc</v>
      </c>
    </row>
    <row r="29" spans="2:12" ht="12.75">
      <c r="B29" s="41"/>
      <c r="C29" s="62"/>
      <c r="D29" s="62"/>
      <c r="E29" s="62"/>
      <c r="F29" s="41"/>
      <c r="H29" s="41"/>
      <c r="I29" s="62"/>
      <c r="J29" s="59"/>
      <c r="K29" s="59"/>
      <c r="L29" s="41"/>
    </row>
    <row r="30" spans="2:12" ht="12.75">
      <c r="B30" s="50" t="s">
        <v>6</v>
      </c>
      <c r="C30" s="60"/>
      <c r="D30" s="63"/>
      <c r="E30" s="63"/>
      <c r="F30" s="51" t="str">
        <f>VLOOKUP(6,naptár,2,FALSE)</f>
        <v>2014. december 14.</v>
      </c>
      <c r="H30" s="50" t="s">
        <v>5</v>
      </c>
      <c r="I30" s="60"/>
      <c r="J30" s="61"/>
      <c r="K30" s="61"/>
      <c r="L30" s="51" t="str">
        <f>VLOOKUP(11,naptár,2,FALSE)</f>
        <v>2015. április 26.</v>
      </c>
    </row>
    <row r="31" spans="2:12" ht="12.75">
      <c r="B31" s="52" t="str">
        <f>VLOOKUP(C31,Asztalos,2,FALSE)</f>
        <v>Kaposvári Bástya SE</v>
      </c>
      <c r="C31" s="56">
        <v>10</v>
      </c>
      <c r="D31" s="57" t="s">
        <v>44</v>
      </c>
      <c r="E31" s="56">
        <v>7</v>
      </c>
      <c r="F31" s="52" t="str">
        <f>VLOOKUP(E31,Asztalos,2,FALSE)</f>
        <v>Kiráy-FDSK</v>
      </c>
      <c r="H31" s="52" t="str">
        <f>VLOOKUP(I31,Asztalos,2,FALSE)</f>
        <v>Szentlőrinc</v>
      </c>
      <c r="I31" s="56">
        <v>5</v>
      </c>
      <c r="J31" s="57" t="s">
        <v>44</v>
      </c>
      <c r="K31" s="56">
        <v>10</v>
      </c>
      <c r="L31" s="52" t="str">
        <f>VLOOKUP(K31,Asztalos,2,FALSE)</f>
        <v>Kaposvári Bástya SE</v>
      </c>
    </row>
    <row r="32" spans="2:12" ht="12.75">
      <c r="B32" s="52" t="str">
        <f>VLOOKUP(C32,Asztalos,2,FALSE)</f>
        <v>Péti MTE</v>
      </c>
      <c r="C32" s="56">
        <v>8</v>
      </c>
      <c r="D32" s="57" t="s">
        <v>44</v>
      </c>
      <c r="E32" s="56">
        <v>6</v>
      </c>
      <c r="F32" s="52" t="str">
        <f>VLOOKUP(E32,Asztalos,2,FALSE)</f>
        <v>Bajai SSC</v>
      </c>
      <c r="H32" s="52" t="str">
        <f>VLOOKUP(I32,Asztalos,2,FALSE)</f>
        <v>Bajai SSC</v>
      </c>
      <c r="I32" s="56">
        <v>6</v>
      </c>
      <c r="J32" s="57" t="s">
        <v>44</v>
      </c>
      <c r="K32" s="56">
        <v>4</v>
      </c>
      <c r="L32" s="52" t="str">
        <f>VLOOKUP(K32,Asztalos,2,FALSE)</f>
        <v>Karmin PS</v>
      </c>
    </row>
    <row r="33" spans="2:12" ht="12.75">
      <c r="B33" s="52" t="str">
        <f>VLOOKUP(C33,Asztalos,2,FALSE)</f>
        <v>Decs-2</v>
      </c>
      <c r="C33" s="56">
        <v>9</v>
      </c>
      <c r="D33" s="57" t="s">
        <v>44</v>
      </c>
      <c r="E33" s="56">
        <v>5</v>
      </c>
      <c r="F33" s="52" t="str">
        <f>VLOOKUP(E33,Asztalos,2,FALSE)</f>
        <v>Szentlőrinc</v>
      </c>
      <c r="H33" s="52" t="str">
        <f>VLOOKUP(I33,Asztalos,2,FALSE)</f>
        <v>Kiráy-FDSK</v>
      </c>
      <c r="I33" s="56">
        <v>7</v>
      </c>
      <c r="J33" s="57" t="s">
        <v>44</v>
      </c>
      <c r="K33" s="56">
        <v>3</v>
      </c>
      <c r="L33" s="52" t="str">
        <f>VLOOKUP(K33,Asztalos,2,FALSE)</f>
        <v>Marcali VSZSE</v>
      </c>
    </row>
    <row r="34" spans="2:12" ht="12.75">
      <c r="B34" s="52" t="str">
        <f>VLOOKUP(C34,Asztalos,2,FALSE)</f>
        <v>Nagyatád SE</v>
      </c>
      <c r="C34" s="56">
        <v>1</v>
      </c>
      <c r="D34" s="57" t="s">
        <v>44</v>
      </c>
      <c r="E34" s="56">
        <v>4</v>
      </c>
      <c r="F34" s="52" t="str">
        <f>VLOOKUP(E34,Asztalos,2,FALSE)</f>
        <v>Karmin PS</v>
      </c>
      <c r="H34" s="52" t="str">
        <f>VLOOKUP(I34,Asztalos,2,FALSE)</f>
        <v>Péti MTE</v>
      </c>
      <c r="I34" s="56">
        <v>8</v>
      </c>
      <c r="J34" s="57" t="s">
        <v>44</v>
      </c>
      <c r="K34" s="56">
        <v>2</v>
      </c>
      <c r="L34" s="52" t="str">
        <f>VLOOKUP(K34,Asztalos,2,FALSE)</f>
        <v>Fehérvár SE</v>
      </c>
    </row>
    <row r="35" spans="2:12" ht="12.75">
      <c r="B35" s="52" t="str">
        <f>VLOOKUP(C35,Asztalos,2,FALSE)</f>
        <v>Fehérvár SE</v>
      </c>
      <c r="C35" s="56">
        <v>2</v>
      </c>
      <c r="D35" s="57" t="s">
        <v>44</v>
      </c>
      <c r="E35" s="56">
        <v>3</v>
      </c>
      <c r="F35" s="52" t="str">
        <f>VLOOKUP(E35,Asztalos,2,FALSE)</f>
        <v>Marcali VSZSE</v>
      </c>
      <c r="H35" s="52" t="str">
        <f>VLOOKUP(I35,Asztalos,2,FALSE)</f>
        <v>Decs-2</v>
      </c>
      <c r="I35" s="56">
        <v>9</v>
      </c>
      <c r="J35" s="57" t="s">
        <v>44</v>
      </c>
      <c r="K35" s="56">
        <v>1</v>
      </c>
      <c r="L35" s="52" t="str">
        <f>VLOOKUP(K35,Asztalos,2,FALSE)</f>
        <v>Nagyatád SE</v>
      </c>
    </row>
    <row r="36" spans="2:12" ht="12.75">
      <c r="B36" s="41"/>
      <c r="C36" s="42"/>
      <c r="D36" s="42"/>
      <c r="E36" s="42"/>
      <c r="F36" s="41"/>
      <c r="H36" s="41"/>
      <c r="I36" s="42"/>
      <c r="L36" s="41"/>
    </row>
    <row r="37" spans="2:12" ht="12.75">
      <c r="B37" s="50" t="s">
        <v>8</v>
      </c>
      <c r="C37" s="50"/>
      <c r="D37" s="42"/>
      <c r="E37" s="42"/>
      <c r="F37" s="51" t="str">
        <f>VLOOKUP(7,naptár,2,FALSE)</f>
        <v>2015. január 25.</v>
      </c>
      <c r="H37" s="65"/>
      <c r="I37" s="65"/>
      <c r="J37" s="47"/>
      <c r="K37" s="47"/>
      <c r="L37" s="66"/>
    </row>
    <row r="38" spans="2:12" ht="12.75">
      <c r="B38" s="52" t="str">
        <f>VLOOKUP(C38,Asztalos,2,FALSE)</f>
        <v>Marcali VSZSE</v>
      </c>
      <c r="C38" s="56">
        <v>3</v>
      </c>
      <c r="D38" s="57" t="s">
        <v>44</v>
      </c>
      <c r="E38" s="56">
        <v>10</v>
      </c>
      <c r="F38" s="52" t="str">
        <f>VLOOKUP(E38,Asztalos,2,FALSE)</f>
        <v>Kaposvári Bástya SE</v>
      </c>
      <c r="H38" s="45"/>
      <c r="I38" s="46"/>
      <c r="J38" s="46"/>
      <c r="K38" s="46"/>
      <c r="L38" s="45"/>
    </row>
    <row r="39" spans="2:12" ht="12.75">
      <c r="B39" s="52" t="str">
        <f>VLOOKUP(C39,Asztalos,2,FALSE)</f>
        <v>Karmin PS</v>
      </c>
      <c r="C39" s="56">
        <v>4</v>
      </c>
      <c r="D39" s="57" t="s">
        <v>44</v>
      </c>
      <c r="E39" s="56">
        <v>2</v>
      </c>
      <c r="F39" s="52" t="str">
        <f>VLOOKUP(E39,Asztalos,2,FALSE)</f>
        <v>Fehérvár SE</v>
      </c>
      <c r="H39" s="45"/>
      <c r="I39" s="46"/>
      <c r="J39" s="46"/>
      <c r="K39" s="46"/>
      <c r="L39" s="45"/>
    </row>
    <row r="40" spans="2:12" ht="12.75">
      <c r="B40" s="52" t="str">
        <f>VLOOKUP(C40,Asztalos,2,FALSE)</f>
        <v>Szentlőrinc</v>
      </c>
      <c r="C40" s="56">
        <v>5</v>
      </c>
      <c r="D40" s="57" t="s">
        <v>44</v>
      </c>
      <c r="E40" s="56">
        <v>1</v>
      </c>
      <c r="F40" s="52" t="str">
        <f>VLOOKUP(E40,Asztalos,2,FALSE)</f>
        <v>Nagyatád SE</v>
      </c>
      <c r="H40" s="45"/>
      <c r="I40" s="46"/>
      <c r="J40" s="46"/>
      <c r="K40" s="46"/>
      <c r="L40" s="45"/>
    </row>
    <row r="41" spans="2:12" ht="12.75">
      <c r="B41" s="52" t="str">
        <f>VLOOKUP(C41,Asztalos,2,FALSE)</f>
        <v>Bajai SSC</v>
      </c>
      <c r="C41" s="56">
        <v>6</v>
      </c>
      <c r="D41" s="57" t="s">
        <v>44</v>
      </c>
      <c r="E41" s="56">
        <v>9</v>
      </c>
      <c r="F41" s="52" t="str">
        <f>VLOOKUP(E41,Asztalos,2,FALSE)</f>
        <v>Decs-2</v>
      </c>
      <c r="H41" s="45"/>
      <c r="I41" s="46"/>
      <c r="J41" s="46"/>
      <c r="K41" s="46"/>
      <c r="L41" s="45"/>
    </row>
    <row r="42" spans="2:12" ht="12.75">
      <c r="B42" s="52" t="str">
        <f>VLOOKUP(C42,Asztalos,2,FALSE)</f>
        <v>Kiráy-FDSK</v>
      </c>
      <c r="C42" s="56">
        <v>7</v>
      </c>
      <c r="D42" s="57" t="s">
        <v>44</v>
      </c>
      <c r="E42" s="56">
        <v>8</v>
      </c>
      <c r="F42" s="52" t="str">
        <f>VLOOKUP(E42,Asztalos,2,FALSE)</f>
        <v>Péti MTE</v>
      </c>
      <c r="H42" s="45"/>
      <c r="I42" s="46"/>
      <c r="J42" s="46"/>
      <c r="K42" s="46"/>
      <c r="L42" s="45"/>
    </row>
    <row r="43" spans="2:12" ht="12.75">
      <c r="B43" s="41"/>
      <c r="C43" s="42"/>
      <c r="D43" s="42"/>
      <c r="E43" s="42"/>
      <c r="F43" s="41"/>
      <c r="H43" s="41"/>
      <c r="I43" s="42"/>
      <c r="L43" s="41"/>
    </row>
    <row r="44" spans="8:12" ht="12.75">
      <c r="H44" s="41"/>
      <c r="I44" s="42"/>
      <c r="L44" s="41"/>
    </row>
    <row r="45" spans="8:12" ht="12.75">
      <c r="H45" s="41"/>
      <c r="I45" s="42"/>
      <c r="L45" s="41"/>
    </row>
    <row r="46" spans="8:12" ht="12.75">
      <c r="H46" s="41"/>
      <c r="I46" s="42"/>
      <c r="L46" s="41"/>
    </row>
    <row r="47" spans="8:12" ht="12.75">
      <c r="H47" s="41"/>
      <c r="I47" s="42"/>
      <c r="L47" s="41"/>
    </row>
    <row r="48" spans="8:12" ht="12.75">
      <c r="H48" s="41"/>
      <c r="I48" s="42"/>
      <c r="L48" s="41"/>
    </row>
    <row r="49" spans="8:12" ht="12.75">
      <c r="H49" s="41"/>
      <c r="I49" s="42"/>
      <c r="L49" s="41"/>
    </row>
    <row r="50" spans="8:12" ht="12.75">
      <c r="H50" s="41"/>
      <c r="I50" s="42"/>
      <c r="L50" s="41"/>
    </row>
  </sheetData>
  <sheetProtection password="C4A3" sheet="1" objects="1" scenarios="1"/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Header>&amp;LMagyar Sakkszövetség&amp;CAsztalos csoport&amp;R2014/15</oddHeader>
    <oddFooter>&amp;L1055 Budapest Falk M. 10.&amp;Ce-mail: chess@chess.hu &amp;R06-1-473-2360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8"/>
  <dimension ref="A2:M49"/>
  <sheetViews>
    <sheetView workbookViewId="0" topLeftCell="A1">
      <selection activeCell="M24" sqref="M24"/>
    </sheetView>
  </sheetViews>
  <sheetFormatPr defaultColWidth="9.140625" defaultRowHeight="12.75"/>
  <cols>
    <col min="1" max="1" width="2.00390625" style="40" bestFit="1" customWidth="1"/>
    <col min="2" max="2" width="19.8515625" style="40" customWidth="1"/>
    <col min="3" max="3" width="2.28125" style="40" bestFit="1" customWidth="1"/>
    <col min="4" max="4" width="2.28125" style="40" customWidth="1"/>
    <col min="5" max="5" width="3.00390625" style="40" bestFit="1" customWidth="1"/>
    <col min="6" max="6" width="20.8515625" style="40" bestFit="1" customWidth="1"/>
    <col min="7" max="7" width="3.7109375" style="40" hidden="1" customWidth="1"/>
    <col min="8" max="8" width="1.57421875" style="40" customWidth="1"/>
    <col min="9" max="9" width="21.7109375" style="40" bestFit="1" customWidth="1"/>
    <col min="10" max="10" width="2.28125" style="40" bestFit="1" customWidth="1"/>
    <col min="11" max="11" width="2.28125" style="40" customWidth="1"/>
    <col min="12" max="12" width="2.28125" style="40" bestFit="1" customWidth="1"/>
    <col min="13" max="13" width="20.8515625" style="40" bestFit="1" customWidth="1"/>
  </cols>
  <sheetData>
    <row r="2" spans="1:6" ht="12.75">
      <c r="A2" s="40">
        <v>1</v>
      </c>
      <c r="B2" s="45" t="str">
        <f>VLOOKUP(A2,Maróczy,2,FALSE)</f>
        <v>Merkapt Kőbánya SC</v>
      </c>
      <c r="E2" s="40">
        <v>6</v>
      </c>
      <c r="F2" s="45" t="str">
        <f>VLOOKUP(E2,Maróczy,2,FALSE)</f>
        <v>Tóth László SE</v>
      </c>
    </row>
    <row r="3" spans="1:6" ht="12.75">
      <c r="A3" s="40">
        <v>2</v>
      </c>
      <c r="B3" s="45" t="str">
        <f>VLOOKUP(A3,Maróczy,2,FALSE)</f>
        <v>Hajdúböszörményi SE</v>
      </c>
      <c r="E3" s="40">
        <v>7</v>
      </c>
      <c r="F3" s="45" t="str">
        <f>VLOOKUP(E3,Maróczy,2,FALSE)</f>
        <v>Kisújszállási SE</v>
      </c>
    </row>
    <row r="4" spans="1:6" ht="12.75">
      <c r="A4" s="40">
        <v>3</v>
      </c>
      <c r="B4" s="45" t="str">
        <f>VLOOKUP(A4,Maróczy,2,FALSE)</f>
        <v>Pénzügyőr SE II.</v>
      </c>
      <c r="E4" s="40">
        <v>8</v>
      </c>
      <c r="F4" s="45" t="str">
        <f>VLOOKUP(E4,Maróczy,2,FALSE)</f>
        <v>Vasas SC</v>
      </c>
    </row>
    <row r="5" spans="1:6" ht="12.75">
      <c r="A5" s="40">
        <v>4</v>
      </c>
      <c r="B5" s="45" t="str">
        <f>VLOOKUP(A5,Maróczy,2,FALSE)</f>
        <v>Dunaharaszti MTK</v>
      </c>
      <c r="E5" s="40">
        <v>9</v>
      </c>
      <c r="F5" s="45" t="str">
        <f>VLOOKUP(E5,Maróczy,2,FALSE)</f>
        <v>MVSI-Misk. KisBocsok</v>
      </c>
    </row>
    <row r="6" spans="1:6" ht="12.75">
      <c r="A6" s="40">
        <v>5</v>
      </c>
      <c r="B6" s="45" t="str">
        <f>VLOOKUP(A6,Maróczy,2,FALSE)</f>
        <v>Maróczy SE</v>
      </c>
      <c r="E6" s="40">
        <v>10</v>
      </c>
      <c r="F6" s="45" t="str">
        <f>VLOOKUP(E6,Maróczy,2,FALSE)</f>
        <v>Tabáni Sp.-Vízmű </v>
      </c>
    </row>
    <row r="7" spans="1:13" s="18" customFormat="1" ht="12.75">
      <c r="A7" s="64"/>
      <c r="B7" s="64"/>
      <c r="C7" s="42"/>
      <c r="D7" s="42"/>
      <c r="E7" s="42"/>
      <c r="F7" s="45"/>
      <c r="G7" s="48"/>
      <c r="H7" s="48"/>
      <c r="I7" s="48"/>
      <c r="J7" s="42"/>
      <c r="K7" s="64"/>
      <c r="L7" s="64"/>
      <c r="M7" s="41"/>
    </row>
    <row r="8" spans="2:13" ht="12.75">
      <c r="B8" s="41"/>
      <c r="C8" s="42"/>
      <c r="D8" s="42"/>
      <c r="E8" s="42"/>
      <c r="F8" s="41"/>
      <c r="I8" s="41"/>
      <c r="J8" s="42"/>
      <c r="M8" s="41"/>
    </row>
    <row r="9" spans="2:13" ht="12.75">
      <c r="B9" s="50" t="s">
        <v>0</v>
      </c>
      <c r="C9" s="50"/>
      <c r="D9" s="42"/>
      <c r="E9" s="42"/>
      <c r="F9" s="51" t="str">
        <f>VLOOKUP(3,naptár,2,FALSE)</f>
        <v>2014. október 12.</v>
      </c>
      <c r="I9" s="50" t="s">
        <v>10</v>
      </c>
      <c r="J9" s="50"/>
      <c r="K9" s="42"/>
      <c r="L9" s="42"/>
      <c r="M9" s="51" t="str">
        <f>VLOOKUP(8,naptár,2,FALSE)</f>
        <v>2015. február 08.</v>
      </c>
    </row>
    <row r="10" spans="2:13" ht="12.75">
      <c r="B10" s="52" t="str">
        <f>VLOOKUP(C10,Maróczy,2,FALSE)</f>
        <v>Merkapt Kőbánya SC</v>
      </c>
      <c r="C10" s="53">
        <v>1</v>
      </c>
      <c r="D10" s="53" t="s">
        <v>44</v>
      </c>
      <c r="E10" s="55">
        <v>10</v>
      </c>
      <c r="F10" s="52" t="str">
        <f>VLOOKUP(E10,Maróczy,2,FALSE)</f>
        <v>Tabáni Sp.-Vízmű </v>
      </c>
      <c r="I10" s="52" t="str">
        <f>VLOOKUP(J10,Maróczy,2,FALSE)</f>
        <v>Tabáni Sp.-Vízmű </v>
      </c>
      <c r="J10" s="56">
        <v>10</v>
      </c>
      <c r="K10" s="57" t="s">
        <v>44</v>
      </c>
      <c r="L10" s="56">
        <v>8</v>
      </c>
      <c r="M10" s="52" t="str">
        <f>VLOOKUP(L10,Maróczy,2,FALSE)</f>
        <v>Vasas SC</v>
      </c>
    </row>
    <row r="11" spans="2:13" ht="12.75">
      <c r="B11" s="52" t="str">
        <f>VLOOKUP(C11,Maróczy,2,FALSE)</f>
        <v>Hajdúböszörményi SE</v>
      </c>
      <c r="C11" s="53">
        <v>2</v>
      </c>
      <c r="D11" s="53" t="s">
        <v>44</v>
      </c>
      <c r="E11" s="55">
        <v>9</v>
      </c>
      <c r="F11" s="52" t="str">
        <f>VLOOKUP(E11,Maróczy,2,FALSE)</f>
        <v>MVSI-Misk. KisBocsok</v>
      </c>
      <c r="H11" s="54"/>
      <c r="I11" s="52" t="str">
        <f>VLOOKUP(J11,Maróczy,2,FALSE)</f>
        <v>MVSI-Misk. KisBocsok</v>
      </c>
      <c r="J11" s="56">
        <v>9</v>
      </c>
      <c r="K11" s="57" t="s">
        <v>44</v>
      </c>
      <c r="L11" s="56">
        <v>7</v>
      </c>
      <c r="M11" s="52" t="str">
        <f>VLOOKUP(L11,Maróczy,2,FALSE)</f>
        <v>Kisújszállási SE</v>
      </c>
    </row>
    <row r="12" spans="2:13" ht="12.75">
      <c r="B12" s="52" t="str">
        <f>VLOOKUP(C12,Maróczy,2,FALSE)</f>
        <v>Pénzügyőr SE II.</v>
      </c>
      <c r="C12" s="53">
        <v>3</v>
      </c>
      <c r="D12" s="53" t="s">
        <v>44</v>
      </c>
      <c r="E12" s="55">
        <v>8</v>
      </c>
      <c r="F12" s="52" t="str">
        <f>VLOOKUP(E12,Maróczy,2,FALSE)</f>
        <v>Vasas SC</v>
      </c>
      <c r="H12" s="54"/>
      <c r="I12" s="52" t="str">
        <f>VLOOKUP(J12,Maróczy,2,FALSE)</f>
        <v>Merkapt Kőbánya SC</v>
      </c>
      <c r="J12" s="56">
        <v>1</v>
      </c>
      <c r="K12" s="57" t="s">
        <v>44</v>
      </c>
      <c r="L12" s="56">
        <v>6</v>
      </c>
      <c r="M12" s="52" t="str">
        <f>VLOOKUP(L12,Maróczy,2,FALSE)</f>
        <v>Tóth László SE</v>
      </c>
    </row>
    <row r="13" spans="2:13" ht="12.75">
      <c r="B13" s="52" t="str">
        <f>VLOOKUP(C13,Maróczy,2,FALSE)</f>
        <v>Dunaharaszti MTK</v>
      </c>
      <c r="C13" s="53">
        <v>4</v>
      </c>
      <c r="D13" s="53" t="s">
        <v>44</v>
      </c>
      <c r="E13" s="55">
        <v>7</v>
      </c>
      <c r="F13" s="52" t="str">
        <f>VLOOKUP(E13,Maróczy,2,FALSE)</f>
        <v>Kisújszállási SE</v>
      </c>
      <c r="I13" s="52" t="str">
        <f>VLOOKUP(J13,Maróczy,2,FALSE)</f>
        <v>Hajdúböszörményi SE</v>
      </c>
      <c r="J13" s="56">
        <v>2</v>
      </c>
      <c r="K13" s="57" t="s">
        <v>44</v>
      </c>
      <c r="L13" s="56">
        <v>5</v>
      </c>
      <c r="M13" s="52" t="str">
        <f>VLOOKUP(L13,Maróczy,2,FALSE)</f>
        <v>Maróczy SE</v>
      </c>
    </row>
    <row r="14" spans="1:13" ht="12.75">
      <c r="A14" s="54"/>
      <c r="B14" s="52" t="str">
        <f>VLOOKUP(C14,Maróczy,2,FALSE)</f>
        <v>Maróczy SE</v>
      </c>
      <c r="C14" s="53">
        <v>5</v>
      </c>
      <c r="D14" s="53" t="s">
        <v>44</v>
      </c>
      <c r="E14" s="55">
        <v>6</v>
      </c>
      <c r="F14" s="52" t="str">
        <f>VLOOKUP(E14,Maróczy,2,FALSE)</f>
        <v>Tóth László SE</v>
      </c>
      <c r="I14" s="52" t="str">
        <f>VLOOKUP(J14,Maróczy,2,FALSE)</f>
        <v>Pénzügyőr SE II.</v>
      </c>
      <c r="J14" s="56">
        <v>3</v>
      </c>
      <c r="K14" s="57" t="s">
        <v>44</v>
      </c>
      <c r="L14" s="56">
        <v>4</v>
      </c>
      <c r="M14" s="52" t="str">
        <f>VLOOKUP(L14,Maróczy,2,FALSE)</f>
        <v>Dunaharaszti MTK</v>
      </c>
    </row>
    <row r="15" spans="2:12" ht="12.75">
      <c r="B15" s="41"/>
      <c r="C15" s="42"/>
      <c r="D15" s="42"/>
      <c r="E15" s="58"/>
      <c r="F15" s="41"/>
      <c r="J15" s="59"/>
      <c r="K15" s="59"/>
      <c r="L15" s="59"/>
    </row>
    <row r="16" spans="2:13" ht="12.75">
      <c r="B16" s="50" t="s">
        <v>2</v>
      </c>
      <c r="C16" s="50"/>
      <c r="D16" s="42"/>
      <c r="E16" s="58"/>
      <c r="F16" s="51" t="str">
        <f>VLOOKUP(4,naptár,2,FALSE)</f>
        <v>2014. november 16.</v>
      </c>
      <c r="I16" s="50" t="s">
        <v>1</v>
      </c>
      <c r="J16" s="60"/>
      <c r="K16" s="61"/>
      <c r="L16" s="61"/>
      <c r="M16" s="51" t="str">
        <f>VLOOKUP(9,naptár,2,FALSE)</f>
        <v>2015. március 01.</v>
      </c>
    </row>
    <row r="17" spans="2:13" ht="12.75">
      <c r="B17" s="52" t="str">
        <f>VLOOKUP(C17,Maróczy,2,FALSE)</f>
        <v>Tabáni Sp.-Vízmű </v>
      </c>
      <c r="C17" s="56">
        <v>10</v>
      </c>
      <c r="D17" s="57" t="s">
        <v>44</v>
      </c>
      <c r="E17" s="56">
        <v>6</v>
      </c>
      <c r="F17" s="52" t="str">
        <f>VLOOKUP(E17,Maróczy,2,FALSE)</f>
        <v>Tóth László SE</v>
      </c>
      <c r="I17" s="52" t="str">
        <f>VLOOKUP(J17,Maróczy,2,FALSE)</f>
        <v>Dunaharaszti MTK</v>
      </c>
      <c r="J17" s="56">
        <v>4</v>
      </c>
      <c r="K17" s="57" t="s">
        <v>44</v>
      </c>
      <c r="L17" s="56">
        <v>10</v>
      </c>
      <c r="M17" s="52" t="str">
        <f>VLOOKUP(L17,Maróczy,2,FALSE)</f>
        <v>Tabáni Sp.-Vízmű </v>
      </c>
    </row>
    <row r="18" spans="2:13" ht="12.75">
      <c r="B18" s="52" t="str">
        <f>VLOOKUP(C18,Maróczy,2,FALSE)</f>
        <v>Kisújszállási SE</v>
      </c>
      <c r="C18" s="56">
        <v>7</v>
      </c>
      <c r="D18" s="57" t="s">
        <v>44</v>
      </c>
      <c r="E18" s="56">
        <v>5</v>
      </c>
      <c r="F18" s="52" t="str">
        <f>VLOOKUP(E18,Maróczy,2,FALSE)</f>
        <v>Maróczy SE</v>
      </c>
      <c r="I18" s="52" t="str">
        <f>VLOOKUP(J18,Maróczy,2,FALSE)</f>
        <v>Maróczy SE</v>
      </c>
      <c r="J18" s="56">
        <v>5</v>
      </c>
      <c r="K18" s="57" t="s">
        <v>44</v>
      </c>
      <c r="L18" s="56">
        <v>3</v>
      </c>
      <c r="M18" s="52" t="str">
        <f>VLOOKUP(L18,Maróczy,2,FALSE)</f>
        <v>Pénzügyőr SE II.</v>
      </c>
    </row>
    <row r="19" spans="1:13" ht="12.75">
      <c r="A19" s="54"/>
      <c r="B19" s="52" t="str">
        <f>VLOOKUP(C19,Maróczy,2,FALSE)</f>
        <v>Vasas SC</v>
      </c>
      <c r="C19" s="56">
        <v>8</v>
      </c>
      <c r="D19" s="57" t="s">
        <v>44</v>
      </c>
      <c r="E19" s="56">
        <v>4</v>
      </c>
      <c r="F19" s="52" t="str">
        <f>VLOOKUP(E19,Maróczy,2,FALSE)</f>
        <v>Dunaharaszti MTK</v>
      </c>
      <c r="I19" s="52" t="str">
        <f>VLOOKUP(J19,Maróczy,2,FALSE)</f>
        <v>Tóth László SE</v>
      </c>
      <c r="J19" s="56">
        <v>6</v>
      </c>
      <c r="K19" s="57" t="s">
        <v>44</v>
      </c>
      <c r="L19" s="56">
        <v>2</v>
      </c>
      <c r="M19" s="52" t="str">
        <f>VLOOKUP(L19,Maróczy,2,FALSE)</f>
        <v>Hajdúböszörményi SE</v>
      </c>
    </row>
    <row r="20" spans="1:13" ht="12.75">
      <c r="A20" s="54"/>
      <c r="B20" s="52" t="str">
        <f>VLOOKUP(C20,Maróczy,2,FALSE)</f>
        <v>MVSI-Misk. KisBocsok</v>
      </c>
      <c r="C20" s="56">
        <v>9</v>
      </c>
      <c r="D20" s="57" t="s">
        <v>44</v>
      </c>
      <c r="E20" s="56">
        <v>3</v>
      </c>
      <c r="F20" s="52" t="str">
        <f>VLOOKUP(E20,Maróczy,2,FALSE)</f>
        <v>Pénzügyőr SE II.</v>
      </c>
      <c r="H20" s="54"/>
      <c r="I20" s="52" t="str">
        <f>VLOOKUP(J20,Maróczy,2,FALSE)</f>
        <v>Kisújszállási SE</v>
      </c>
      <c r="J20" s="56">
        <v>7</v>
      </c>
      <c r="K20" s="57" t="s">
        <v>44</v>
      </c>
      <c r="L20" s="56">
        <v>1</v>
      </c>
      <c r="M20" s="52" t="str">
        <f>VLOOKUP(L20,Maróczy,2,FALSE)</f>
        <v>Merkapt Kőbánya SC</v>
      </c>
    </row>
    <row r="21" spans="1:13" ht="12.75">
      <c r="A21" s="54"/>
      <c r="B21" s="52" t="str">
        <f>VLOOKUP(C21,Maróczy,2,FALSE)</f>
        <v>Merkapt Kőbánya SC</v>
      </c>
      <c r="C21" s="56">
        <v>1</v>
      </c>
      <c r="D21" s="57" t="s">
        <v>44</v>
      </c>
      <c r="E21" s="56">
        <v>2</v>
      </c>
      <c r="F21" s="52" t="str">
        <f>VLOOKUP(E21,Maróczy,2,FALSE)</f>
        <v>Hajdúböszörményi SE</v>
      </c>
      <c r="I21" s="52" t="str">
        <f>VLOOKUP(J21,Maróczy,2,FALSE)</f>
        <v>Vasas SC</v>
      </c>
      <c r="J21" s="56">
        <v>8</v>
      </c>
      <c r="K21" s="57" t="s">
        <v>44</v>
      </c>
      <c r="L21" s="56">
        <v>9</v>
      </c>
      <c r="M21" s="52" t="str">
        <f>VLOOKUP(L21,Maróczy,2,FALSE)</f>
        <v>MVSI-Misk. KisBocsok</v>
      </c>
    </row>
    <row r="22" spans="2:13" ht="12.75">
      <c r="B22" s="41"/>
      <c r="C22" s="62"/>
      <c r="D22" s="62"/>
      <c r="E22" s="62"/>
      <c r="F22" s="41"/>
      <c r="I22" s="41"/>
      <c r="J22" s="62"/>
      <c r="K22" s="59"/>
      <c r="L22" s="59"/>
      <c r="M22" s="41"/>
    </row>
    <row r="23" spans="2:13" ht="12.75">
      <c r="B23" s="50" t="s">
        <v>4</v>
      </c>
      <c r="C23" s="60"/>
      <c r="D23" s="63"/>
      <c r="E23" s="63"/>
      <c r="F23" s="51" t="str">
        <f>VLOOKUP(5,naptár,2,FALSE)</f>
        <v>2014. november 30.</v>
      </c>
      <c r="I23" s="50" t="s">
        <v>3</v>
      </c>
      <c r="J23" s="60"/>
      <c r="K23" s="61"/>
      <c r="L23" s="61"/>
      <c r="M23" s="51" t="str">
        <f>VLOOKUP(10,naptár,2,FALSE)</f>
        <v>2015. március 22.</v>
      </c>
    </row>
    <row r="24" spans="2:13" ht="12.75">
      <c r="B24" s="52" t="str">
        <f>VLOOKUP(C24,Maróczy,2,FALSE)</f>
        <v>Hajdúböszörményi SE</v>
      </c>
      <c r="C24" s="56">
        <v>2</v>
      </c>
      <c r="D24" s="57" t="s">
        <v>44</v>
      </c>
      <c r="E24" s="56">
        <v>10</v>
      </c>
      <c r="F24" s="52" t="str">
        <f>VLOOKUP(E24,Maróczy,2,FALSE)</f>
        <v>Tabáni Sp.-Vízmű </v>
      </c>
      <c r="I24" s="52" t="str">
        <f>VLOOKUP(J24,Maróczy,2,FALSE)</f>
        <v>Tabáni Sp.-Vízmű </v>
      </c>
      <c r="J24" s="56">
        <v>10</v>
      </c>
      <c r="K24" s="57" t="s">
        <v>44</v>
      </c>
      <c r="L24" s="56">
        <v>9</v>
      </c>
      <c r="M24" s="52" t="str">
        <f>VLOOKUP(L24,Maróczy,2,FALSE)</f>
        <v>MVSI-Misk. KisBocsok</v>
      </c>
    </row>
    <row r="25" spans="2:13" ht="12.75">
      <c r="B25" s="52" t="str">
        <f>VLOOKUP(C25,Maróczy,2,FALSE)</f>
        <v>Pénzügyőr SE II.</v>
      </c>
      <c r="C25" s="56">
        <v>3</v>
      </c>
      <c r="D25" s="57" t="s">
        <v>44</v>
      </c>
      <c r="E25" s="56">
        <v>1</v>
      </c>
      <c r="F25" s="52" t="str">
        <f>VLOOKUP(E25,Maróczy,2,FALSE)</f>
        <v>Merkapt Kőbánya SC</v>
      </c>
      <c r="I25" s="52" t="str">
        <f>VLOOKUP(J25,Maróczy,2,FALSE)</f>
        <v>Merkapt Kőbánya SC</v>
      </c>
      <c r="J25" s="56">
        <v>1</v>
      </c>
      <c r="K25" s="57" t="s">
        <v>44</v>
      </c>
      <c r="L25" s="56">
        <v>8</v>
      </c>
      <c r="M25" s="52" t="str">
        <f>VLOOKUP(L25,Maróczy,2,FALSE)</f>
        <v>Vasas SC</v>
      </c>
    </row>
    <row r="26" spans="2:13" ht="12.75">
      <c r="B26" s="52" t="str">
        <f>VLOOKUP(C26,Maróczy,2,FALSE)</f>
        <v>Dunaharaszti MTK</v>
      </c>
      <c r="C26" s="56">
        <v>4</v>
      </c>
      <c r="D26" s="57" t="s">
        <v>44</v>
      </c>
      <c r="E26" s="56">
        <v>9</v>
      </c>
      <c r="F26" s="52" t="str">
        <f>VLOOKUP(E26,Maróczy,2,FALSE)</f>
        <v>MVSI-Misk. KisBocsok</v>
      </c>
      <c r="I26" s="52" t="str">
        <f>VLOOKUP(J26,Maróczy,2,FALSE)</f>
        <v>Hajdúböszörményi SE</v>
      </c>
      <c r="J26" s="56">
        <v>2</v>
      </c>
      <c r="K26" s="57" t="s">
        <v>44</v>
      </c>
      <c r="L26" s="56">
        <v>7</v>
      </c>
      <c r="M26" s="52" t="str">
        <f>VLOOKUP(L26,Maróczy,2,FALSE)</f>
        <v>Kisújszállási SE</v>
      </c>
    </row>
    <row r="27" spans="2:13" ht="12.75">
      <c r="B27" s="52" t="str">
        <f>VLOOKUP(C27,Maróczy,2,FALSE)</f>
        <v>Maróczy SE</v>
      </c>
      <c r="C27" s="56">
        <v>5</v>
      </c>
      <c r="D27" s="57" t="s">
        <v>44</v>
      </c>
      <c r="E27" s="56">
        <v>8</v>
      </c>
      <c r="F27" s="52" t="str">
        <f>VLOOKUP(E27,Maróczy,2,FALSE)</f>
        <v>Vasas SC</v>
      </c>
      <c r="I27" s="52" t="str">
        <f>VLOOKUP(J27,Maróczy,2,FALSE)</f>
        <v>Pénzügyőr SE II.</v>
      </c>
      <c r="J27" s="56">
        <v>3</v>
      </c>
      <c r="K27" s="57" t="s">
        <v>44</v>
      </c>
      <c r="L27" s="56">
        <v>6</v>
      </c>
      <c r="M27" s="52" t="str">
        <f>VLOOKUP(L27,Maróczy,2,FALSE)</f>
        <v>Tóth László SE</v>
      </c>
    </row>
    <row r="28" spans="2:13" ht="12.75">
      <c r="B28" s="52" t="str">
        <f>VLOOKUP(C28,Maróczy,2,FALSE)</f>
        <v>Tóth László SE</v>
      </c>
      <c r="C28" s="56">
        <v>6</v>
      </c>
      <c r="D28" s="57" t="s">
        <v>44</v>
      </c>
      <c r="E28" s="56">
        <v>7</v>
      </c>
      <c r="F28" s="52" t="str">
        <f>VLOOKUP(E28,Maróczy,2,FALSE)</f>
        <v>Kisújszállási SE</v>
      </c>
      <c r="I28" s="52" t="str">
        <f>VLOOKUP(J28,Maróczy,2,FALSE)</f>
        <v>Dunaharaszti MTK</v>
      </c>
      <c r="J28" s="56">
        <v>4</v>
      </c>
      <c r="K28" s="57" t="s">
        <v>44</v>
      </c>
      <c r="L28" s="56">
        <v>5</v>
      </c>
      <c r="M28" s="52" t="str">
        <f>VLOOKUP(L28,Maróczy,2,FALSE)</f>
        <v>Maróczy SE</v>
      </c>
    </row>
    <row r="29" spans="2:13" ht="12.75">
      <c r="B29" s="41"/>
      <c r="C29" s="62"/>
      <c r="D29" s="62"/>
      <c r="E29" s="62"/>
      <c r="F29" s="41"/>
      <c r="I29" s="41"/>
      <c r="J29" s="62"/>
      <c r="K29" s="59"/>
      <c r="L29" s="59"/>
      <c r="M29" s="41"/>
    </row>
    <row r="30" spans="2:13" ht="12.75">
      <c r="B30" s="50" t="s">
        <v>6</v>
      </c>
      <c r="C30" s="60"/>
      <c r="D30" s="63"/>
      <c r="E30" s="63"/>
      <c r="F30" s="51" t="str">
        <f>VLOOKUP(6,naptár,2,FALSE)</f>
        <v>2014. december 14.</v>
      </c>
      <c r="I30" s="50" t="s">
        <v>5</v>
      </c>
      <c r="J30" s="60"/>
      <c r="K30" s="61"/>
      <c r="L30" s="61"/>
      <c r="M30" s="51" t="str">
        <f>VLOOKUP(11,naptár,2,FALSE)</f>
        <v>2015. április 26.</v>
      </c>
    </row>
    <row r="31" spans="2:13" ht="12.75">
      <c r="B31" s="52" t="str">
        <f>VLOOKUP(C31,Maróczy,2,FALSE)</f>
        <v>Tabáni Sp.-Vízmű </v>
      </c>
      <c r="C31" s="56">
        <v>10</v>
      </c>
      <c r="D31" s="57" t="s">
        <v>44</v>
      </c>
      <c r="E31" s="56">
        <v>7</v>
      </c>
      <c r="F31" s="52" t="str">
        <f>VLOOKUP(E31,Maróczy,2,FALSE)</f>
        <v>Kisújszállási SE</v>
      </c>
      <c r="I31" s="52" t="str">
        <f>VLOOKUP(J31,Maróczy,2,FALSE)</f>
        <v>Maróczy SE</v>
      </c>
      <c r="J31" s="56">
        <v>5</v>
      </c>
      <c r="K31" s="57" t="s">
        <v>44</v>
      </c>
      <c r="L31" s="56">
        <v>10</v>
      </c>
      <c r="M31" s="52" t="str">
        <f>VLOOKUP(L31,Maróczy,2,FALSE)</f>
        <v>Tabáni Sp.-Vízmű </v>
      </c>
    </row>
    <row r="32" spans="2:13" ht="12.75">
      <c r="B32" s="52" t="str">
        <f>VLOOKUP(C32,Maróczy,2,FALSE)</f>
        <v>Vasas SC</v>
      </c>
      <c r="C32" s="56">
        <v>8</v>
      </c>
      <c r="D32" s="57" t="s">
        <v>44</v>
      </c>
      <c r="E32" s="56">
        <v>6</v>
      </c>
      <c r="F32" s="52" t="str">
        <f>VLOOKUP(E32,Maróczy,2,FALSE)</f>
        <v>Tóth László SE</v>
      </c>
      <c r="I32" s="52" t="str">
        <f>VLOOKUP(J32,Maróczy,2,FALSE)</f>
        <v>Tóth László SE</v>
      </c>
      <c r="J32" s="56">
        <v>6</v>
      </c>
      <c r="K32" s="57" t="s">
        <v>44</v>
      </c>
      <c r="L32" s="56">
        <v>4</v>
      </c>
      <c r="M32" s="52" t="str">
        <f>VLOOKUP(L32,Maróczy,2,FALSE)</f>
        <v>Dunaharaszti MTK</v>
      </c>
    </row>
    <row r="33" spans="2:13" ht="12.75">
      <c r="B33" s="52" t="str">
        <f>VLOOKUP(C33,Maróczy,2,FALSE)</f>
        <v>MVSI-Misk. KisBocsok</v>
      </c>
      <c r="C33" s="56">
        <v>9</v>
      </c>
      <c r="D33" s="57" t="s">
        <v>44</v>
      </c>
      <c r="E33" s="56">
        <v>5</v>
      </c>
      <c r="F33" s="52" t="str">
        <f>VLOOKUP(E33,Maróczy,2,FALSE)</f>
        <v>Maróczy SE</v>
      </c>
      <c r="I33" s="52" t="str">
        <f>VLOOKUP(J33,Maróczy,2,FALSE)</f>
        <v>Kisújszállási SE</v>
      </c>
      <c r="J33" s="56">
        <v>7</v>
      </c>
      <c r="K33" s="57" t="s">
        <v>44</v>
      </c>
      <c r="L33" s="56">
        <v>3</v>
      </c>
      <c r="M33" s="52" t="str">
        <f>VLOOKUP(L33,Maróczy,2,FALSE)</f>
        <v>Pénzügyőr SE II.</v>
      </c>
    </row>
    <row r="34" spans="1:13" ht="12.75">
      <c r="A34" s="54"/>
      <c r="B34" s="52" t="str">
        <f>VLOOKUP(C34,Maróczy,2,FALSE)</f>
        <v>Merkapt Kőbánya SC</v>
      </c>
      <c r="C34" s="56">
        <v>1</v>
      </c>
      <c r="D34" s="57" t="s">
        <v>44</v>
      </c>
      <c r="E34" s="56">
        <v>4</v>
      </c>
      <c r="F34" s="52" t="str">
        <f>VLOOKUP(E34,Maróczy,2,FALSE)</f>
        <v>Dunaharaszti MTK</v>
      </c>
      <c r="I34" s="52" t="str">
        <f>VLOOKUP(J34,Maróczy,2,FALSE)</f>
        <v>Vasas SC</v>
      </c>
      <c r="J34" s="56">
        <v>8</v>
      </c>
      <c r="K34" s="57" t="s">
        <v>44</v>
      </c>
      <c r="L34" s="56">
        <v>2</v>
      </c>
      <c r="M34" s="52" t="str">
        <f>VLOOKUP(L34,Maróczy,2,FALSE)</f>
        <v>Hajdúböszörményi SE</v>
      </c>
    </row>
    <row r="35" spans="1:13" ht="12.75">
      <c r="A35" s="54"/>
      <c r="B35" s="52" t="str">
        <f>VLOOKUP(C35,Maróczy,2,FALSE)</f>
        <v>Hajdúböszörményi SE</v>
      </c>
      <c r="C35" s="56">
        <v>2</v>
      </c>
      <c r="D35" s="57" t="s">
        <v>44</v>
      </c>
      <c r="E35" s="56">
        <v>3</v>
      </c>
      <c r="F35" s="52" t="str">
        <f>VLOOKUP(E35,Maróczy,2,FALSE)</f>
        <v>Pénzügyőr SE II.</v>
      </c>
      <c r="H35" s="54"/>
      <c r="I35" s="52" t="str">
        <f>VLOOKUP(J35,Maróczy,2,FALSE)</f>
        <v>MVSI-Misk. KisBocsok</v>
      </c>
      <c r="J35" s="56">
        <v>9</v>
      </c>
      <c r="K35" s="57" t="s">
        <v>44</v>
      </c>
      <c r="L35" s="56">
        <v>1</v>
      </c>
      <c r="M35" s="52" t="str">
        <f>VLOOKUP(L35,Maróczy,2,FALSE)</f>
        <v>Merkapt Kőbánya SC</v>
      </c>
    </row>
    <row r="36" spans="2:13" ht="12.75">
      <c r="B36" s="41"/>
      <c r="C36" s="42"/>
      <c r="D36" s="42"/>
      <c r="E36" s="42"/>
      <c r="F36" s="41"/>
      <c r="I36" s="41"/>
      <c r="J36" s="42"/>
      <c r="M36" s="41"/>
    </row>
    <row r="37" spans="2:13" ht="12.75">
      <c r="B37" s="50" t="s">
        <v>8</v>
      </c>
      <c r="C37" s="50"/>
      <c r="D37" s="42"/>
      <c r="E37" s="42"/>
      <c r="F37" s="51" t="str">
        <f>VLOOKUP(7,naptár,2,FALSE)</f>
        <v>2015. január 25.</v>
      </c>
      <c r="I37" s="65"/>
      <c r="J37" s="65"/>
      <c r="K37" s="47"/>
      <c r="L37" s="47"/>
      <c r="M37" s="66"/>
    </row>
    <row r="38" spans="2:13" ht="12.75">
      <c r="B38" s="52" t="str">
        <f>VLOOKUP(C38,Maróczy,2,FALSE)</f>
        <v>Pénzügyőr SE II.</v>
      </c>
      <c r="C38" s="56">
        <v>3</v>
      </c>
      <c r="D38" s="57" t="s">
        <v>44</v>
      </c>
      <c r="E38" s="56">
        <v>10</v>
      </c>
      <c r="F38" s="52" t="str">
        <f>VLOOKUP(E38,Maróczy,2,FALSE)</f>
        <v>Tabáni Sp.-Vízmű </v>
      </c>
      <c r="I38" s="45"/>
      <c r="J38" s="46"/>
      <c r="K38" s="46"/>
      <c r="L38" s="46"/>
      <c r="M38" s="45"/>
    </row>
    <row r="39" spans="1:13" ht="12.75">
      <c r="A39" s="54"/>
      <c r="B39" s="52" t="str">
        <f>VLOOKUP(C39,Maróczy,2,FALSE)</f>
        <v>Dunaharaszti MTK</v>
      </c>
      <c r="C39" s="56">
        <v>4</v>
      </c>
      <c r="D39" s="57" t="s">
        <v>44</v>
      </c>
      <c r="E39" s="56">
        <v>2</v>
      </c>
      <c r="F39" s="52" t="str">
        <f>VLOOKUP(E39,Maróczy,2,FALSE)</f>
        <v>Hajdúböszörményi SE</v>
      </c>
      <c r="H39" s="54"/>
      <c r="I39" s="45"/>
      <c r="J39" s="46"/>
      <c r="K39" s="46"/>
      <c r="L39" s="46"/>
      <c r="M39" s="45"/>
    </row>
    <row r="40" spans="2:13" ht="12.75">
      <c r="B40" s="52" t="str">
        <f>VLOOKUP(C40,Maróczy,2,FALSE)</f>
        <v>Maróczy SE</v>
      </c>
      <c r="C40" s="56">
        <v>5</v>
      </c>
      <c r="D40" s="57" t="s">
        <v>44</v>
      </c>
      <c r="E40" s="56">
        <v>1</v>
      </c>
      <c r="F40" s="52" t="str">
        <f>VLOOKUP(E40,Maróczy,2,FALSE)</f>
        <v>Merkapt Kőbánya SC</v>
      </c>
      <c r="H40" s="54"/>
      <c r="I40" s="45"/>
      <c r="J40" s="46"/>
      <c r="K40" s="46"/>
      <c r="L40" s="46"/>
      <c r="M40" s="45"/>
    </row>
    <row r="41" spans="2:13" ht="12.75">
      <c r="B41" s="52" t="str">
        <f>VLOOKUP(C41,Maróczy,2,FALSE)</f>
        <v>Tóth László SE</v>
      </c>
      <c r="C41" s="56">
        <v>6</v>
      </c>
      <c r="D41" s="57" t="s">
        <v>44</v>
      </c>
      <c r="E41" s="56">
        <v>9</v>
      </c>
      <c r="F41" s="52" t="str">
        <f>VLOOKUP(E41,Maróczy,2,FALSE)</f>
        <v>MVSI-Misk. KisBocsok</v>
      </c>
      <c r="I41" s="45"/>
      <c r="J41" s="46"/>
      <c r="K41" s="46"/>
      <c r="L41" s="46"/>
      <c r="M41" s="45"/>
    </row>
    <row r="42" spans="2:13" ht="12.75">
      <c r="B42" s="52" t="str">
        <f>VLOOKUP(C42,Maróczy,2,FALSE)</f>
        <v>Kisújszállási SE</v>
      </c>
      <c r="C42" s="56">
        <v>7</v>
      </c>
      <c r="D42" s="57" t="s">
        <v>44</v>
      </c>
      <c r="E42" s="56">
        <v>8</v>
      </c>
      <c r="F42" s="52" t="str">
        <f>VLOOKUP(E42,Maróczy,2,FALSE)</f>
        <v>Vasas SC</v>
      </c>
      <c r="I42" s="45"/>
      <c r="J42" s="46"/>
      <c r="K42" s="46"/>
      <c r="L42" s="46"/>
      <c r="M42" s="45"/>
    </row>
    <row r="43" spans="2:13" ht="12.75">
      <c r="B43" s="41"/>
      <c r="C43" s="42"/>
      <c r="D43" s="42"/>
      <c r="E43" s="42"/>
      <c r="F43" s="41"/>
      <c r="I43" s="41"/>
      <c r="J43" s="42"/>
      <c r="M43" s="41"/>
    </row>
    <row r="44" spans="9:13" ht="12.75">
      <c r="I44" s="41"/>
      <c r="J44" s="42"/>
      <c r="M44" s="41"/>
    </row>
    <row r="45" spans="9:13" ht="12.75">
      <c r="I45" s="41"/>
      <c r="J45" s="42"/>
      <c r="M45" s="41"/>
    </row>
    <row r="46" spans="9:13" ht="12.75">
      <c r="I46" s="41"/>
      <c r="J46" s="42"/>
      <c r="M46" s="41"/>
    </row>
    <row r="47" spans="1:13" ht="12.75">
      <c r="A47" s="54"/>
      <c r="I47" s="41"/>
      <c r="J47" s="42"/>
      <c r="M47" s="41"/>
    </row>
    <row r="48" spans="9:13" ht="12.75">
      <c r="I48" s="41"/>
      <c r="J48" s="42"/>
      <c r="M48" s="41"/>
    </row>
    <row r="49" spans="1:13" ht="12.75">
      <c r="A49" s="54"/>
      <c r="I49" s="41"/>
      <c r="J49" s="42"/>
      <c r="M49" s="41"/>
    </row>
  </sheetData>
  <sheetProtection password="C4A3" sheet="1" objects="1" scenarios="1"/>
  <printOptions horizontalCentered="1" verticalCentered="1"/>
  <pageMargins left="0.07874015748031496" right="0.1968503937007874" top="0.3937007874015748" bottom="0.3937007874015748" header="0.31496062992125984" footer="0.31496062992125984"/>
  <pageSetup horizontalDpi="600" verticalDpi="600" orientation="portrait" paperSize="9" r:id="rId1"/>
  <headerFooter alignWithMargins="0">
    <oddHeader>&amp;LMagyar Sakkszövetség&amp;CMaróczy csoport&amp;R2014/15</oddHeader>
    <oddFooter>&amp;L1055 Budapest Falk M. 10.&amp;Ce-mail: chess@chess.hu &amp;R06-1-473-2360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9"/>
  <dimension ref="A2:N50"/>
  <sheetViews>
    <sheetView workbookViewId="0" topLeftCell="A19">
      <selection activeCell="I14" sqref="I14"/>
    </sheetView>
  </sheetViews>
  <sheetFormatPr defaultColWidth="9.140625" defaultRowHeight="12.75"/>
  <cols>
    <col min="1" max="1" width="2.00390625" style="40" bestFit="1" customWidth="1"/>
    <col min="2" max="2" width="17.00390625" style="40" customWidth="1"/>
    <col min="3" max="3" width="3.7109375" style="40" customWidth="1"/>
    <col min="4" max="4" width="1.7109375" style="40" customWidth="1"/>
    <col min="5" max="5" width="3.7109375" style="40" customWidth="1"/>
    <col min="6" max="6" width="21.7109375" style="40" bestFit="1" customWidth="1"/>
    <col min="7" max="7" width="1.1484375" style="40" hidden="1" customWidth="1"/>
    <col min="8" max="8" width="2.28125" style="40" customWidth="1"/>
    <col min="9" max="9" width="17.7109375" style="40" customWidth="1"/>
    <col min="10" max="10" width="3.7109375" style="40" customWidth="1"/>
    <col min="11" max="11" width="1.57421875" style="40" customWidth="1"/>
    <col min="12" max="12" width="3.7109375" style="40" customWidth="1"/>
    <col min="13" max="13" width="21.7109375" style="40" bestFit="1" customWidth="1"/>
  </cols>
  <sheetData>
    <row r="2" spans="1:6" ht="12.75">
      <c r="A2" s="40">
        <v>1</v>
      </c>
      <c r="B2" s="45" t="str">
        <f>VLOOKUP(A2,Chrausek,2,FALSE)</f>
        <v>Komlói BSK</v>
      </c>
      <c r="E2" s="40">
        <v>6</v>
      </c>
      <c r="F2" s="45" t="str">
        <f>VLOOKUP(E2,Chrausek,2,FALSE)</f>
        <v>Tapolca Rockwool VSE</v>
      </c>
    </row>
    <row r="3" spans="1:6" ht="12.75">
      <c r="A3" s="40">
        <v>2</v>
      </c>
      <c r="B3" s="45" t="str">
        <f>VLOOKUP(A3,Chrausek,2,FALSE)</f>
        <v>Balatonfüredi SC</v>
      </c>
      <c r="E3" s="40">
        <v>7</v>
      </c>
      <c r="F3" s="45" t="str">
        <f>VLOOKUP(E3,Chrausek,2,FALSE)</f>
        <v>Aquaprofit-NTSK II.</v>
      </c>
    </row>
    <row r="4" spans="1:6" ht="12.75">
      <c r="A4" s="40">
        <v>3</v>
      </c>
      <c r="B4" s="45" t="str">
        <f>VLOOKUP(A4,Chrausek,2,FALSE)</f>
        <v>ASE II. Paks</v>
      </c>
      <c r="E4" s="40">
        <v>8</v>
      </c>
      <c r="F4" s="45" t="str">
        <f>VLOOKUP(E4,Chrausek,2,FALSE)</f>
        <v>Viadukt Biatorbágy</v>
      </c>
    </row>
    <row r="5" spans="1:6" ht="12.75">
      <c r="A5" s="40">
        <v>4</v>
      </c>
      <c r="B5" s="45" t="str">
        <f>VLOOKUP(A5,Chrausek,2,FALSE)</f>
        <v>Decs 1990</v>
      </c>
      <c r="E5" s="40">
        <v>9</v>
      </c>
      <c r="F5" s="45" t="str">
        <f>VLOOKUP(E5,Chrausek,2,FALSE)</f>
        <v>Győri Elektromos</v>
      </c>
    </row>
    <row r="6" spans="1:6" ht="12.75">
      <c r="A6" s="40">
        <v>5</v>
      </c>
      <c r="B6" s="45" t="str">
        <f>VLOOKUP(A6,Chrausek,2,FALSE)</f>
        <v>Z.Csuti-Hydrocomp SK</v>
      </c>
      <c r="E6" s="40">
        <v>10</v>
      </c>
      <c r="F6" s="45" t="str">
        <f>VLOOKUP(E6,Chrausek,2,FALSE)</f>
        <v>SZ-A STE</v>
      </c>
    </row>
    <row r="7" spans="1:13" s="18" customFormat="1" ht="12.75">
      <c r="A7" s="64"/>
      <c r="B7" s="64"/>
      <c r="C7" s="42"/>
      <c r="D7" s="42"/>
      <c r="E7" s="42"/>
      <c r="F7" s="45"/>
      <c r="G7" s="48"/>
      <c r="H7" s="48"/>
      <c r="I7" s="48"/>
      <c r="J7" s="42"/>
      <c r="K7" s="64"/>
      <c r="L7" s="64"/>
      <c r="M7" s="41"/>
    </row>
    <row r="8" spans="2:13" ht="12.75">
      <c r="B8" s="41"/>
      <c r="C8" s="42"/>
      <c r="D8" s="42"/>
      <c r="E8" s="42"/>
      <c r="F8" s="41"/>
      <c r="I8" s="41"/>
      <c r="J8" s="42"/>
      <c r="M8" s="41"/>
    </row>
    <row r="9" spans="2:13" ht="12.75">
      <c r="B9" s="50" t="s">
        <v>0</v>
      </c>
      <c r="C9" s="50"/>
      <c r="D9" s="42"/>
      <c r="E9" s="42"/>
      <c r="F9" s="51" t="str">
        <f>VLOOKUP(3,naptár,2,FALSE)</f>
        <v>2014. október 12.</v>
      </c>
      <c r="I9" s="50" t="s">
        <v>10</v>
      </c>
      <c r="J9" s="50"/>
      <c r="K9" s="42"/>
      <c r="L9" s="42"/>
      <c r="M9" s="51" t="str">
        <f>VLOOKUP(8,naptár,2,FALSE)</f>
        <v>2015. február 08.</v>
      </c>
    </row>
    <row r="10" spans="1:13" ht="12.75">
      <c r="A10" s="54"/>
      <c r="B10" s="52" t="str">
        <f>VLOOKUP(C10,Chrausek,2,FALSE)</f>
        <v>Komlói BSK</v>
      </c>
      <c r="C10" s="53">
        <v>1</v>
      </c>
      <c r="D10" s="53" t="s">
        <v>44</v>
      </c>
      <c r="E10" s="55">
        <v>10</v>
      </c>
      <c r="F10" s="52" t="str">
        <f>VLOOKUP(E10,Chrausek,2,FALSE)</f>
        <v>SZ-A STE</v>
      </c>
      <c r="I10" s="52" t="str">
        <f>VLOOKUP(J10,Chrausek,2,FALSE)</f>
        <v>SZ-A STE</v>
      </c>
      <c r="J10" s="56">
        <v>10</v>
      </c>
      <c r="K10" s="57" t="s">
        <v>44</v>
      </c>
      <c r="L10" s="56">
        <v>8</v>
      </c>
      <c r="M10" s="52" t="str">
        <f aca="true" t="shared" si="0" ref="M10:M21">VLOOKUP(L10,Chrausek,2,FALSE)</f>
        <v>Viadukt Biatorbágy</v>
      </c>
    </row>
    <row r="11" spans="2:13" ht="12.75">
      <c r="B11" s="52" t="str">
        <f>VLOOKUP(C11,Chrausek,2,FALSE)</f>
        <v>Balatonfüredi SC</v>
      </c>
      <c r="C11" s="53">
        <v>2</v>
      </c>
      <c r="D11" s="53" t="s">
        <v>44</v>
      </c>
      <c r="E11" s="55">
        <v>9</v>
      </c>
      <c r="F11" s="52" t="str">
        <f>VLOOKUP(E11,Chrausek,2,FALSE)</f>
        <v>Győri Elektromos</v>
      </c>
      <c r="I11" s="52" t="str">
        <f>VLOOKUP(J11,Chrausek,2,FALSE)</f>
        <v>Győri Elektromos</v>
      </c>
      <c r="J11" s="56">
        <v>9</v>
      </c>
      <c r="K11" s="57" t="s">
        <v>44</v>
      </c>
      <c r="L11" s="56">
        <v>7</v>
      </c>
      <c r="M11" s="52" t="str">
        <f t="shared" si="0"/>
        <v>Aquaprofit-NTSK II.</v>
      </c>
    </row>
    <row r="12" spans="2:13" ht="12.75">
      <c r="B12" s="52" t="str">
        <f>VLOOKUP(C12,Chrausek,2,FALSE)</f>
        <v>ASE II. Paks</v>
      </c>
      <c r="C12" s="53">
        <v>3</v>
      </c>
      <c r="D12" s="53" t="s">
        <v>44</v>
      </c>
      <c r="E12" s="55">
        <v>8</v>
      </c>
      <c r="F12" s="52" t="str">
        <f>VLOOKUP(E12,Chrausek,2,FALSE)</f>
        <v>Viadukt Biatorbágy</v>
      </c>
      <c r="H12" s="54"/>
      <c r="I12" s="52" t="str">
        <f>VLOOKUP(J12,Chrausek,2,FALSE)</f>
        <v>Komlói BSK</v>
      </c>
      <c r="J12" s="56">
        <v>1</v>
      </c>
      <c r="K12" s="57" t="s">
        <v>44</v>
      </c>
      <c r="L12" s="56">
        <v>6</v>
      </c>
      <c r="M12" s="52" t="str">
        <f t="shared" si="0"/>
        <v>Tapolca Rockwool VSE</v>
      </c>
    </row>
    <row r="13" spans="1:13" ht="12.75">
      <c r="A13" s="54"/>
      <c r="B13" s="52" t="str">
        <f>VLOOKUP(C13,Chrausek,2,FALSE)</f>
        <v>Decs 1990</v>
      </c>
      <c r="C13" s="53">
        <v>4</v>
      </c>
      <c r="D13" s="53" t="s">
        <v>44</v>
      </c>
      <c r="E13" s="55">
        <v>7</v>
      </c>
      <c r="F13" s="52" t="str">
        <f>VLOOKUP(E13,Chrausek,2,FALSE)</f>
        <v>Aquaprofit-NTSK II.</v>
      </c>
      <c r="I13" s="52" t="str">
        <f>VLOOKUP(J13,Chrausek,2,FALSE)</f>
        <v>Balatonfüredi SC</v>
      </c>
      <c r="J13" s="56">
        <v>2</v>
      </c>
      <c r="K13" s="57" t="s">
        <v>44</v>
      </c>
      <c r="L13" s="56">
        <v>5</v>
      </c>
      <c r="M13" s="52" t="str">
        <f t="shared" si="0"/>
        <v>Z.Csuti-Hydrocomp SK</v>
      </c>
    </row>
    <row r="14" spans="1:13" ht="12.75">
      <c r="A14" s="54"/>
      <c r="B14" s="52" t="str">
        <f>VLOOKUP(C14,Chrausek,2,FALSE)</f>
        <v>Z.Csuti-Hydrocomp SK</v>
      </c>
      <c r="C14" s="53">
        <v>5</v>
      </c>
      <c r="D14" s="53" t="s">
        <v>44</v>
      </c>
      <c r="E14" s="55">
        <v>6</v>
      </c>
      <c r="F14" s="52" t="str">
        <f>VLOOKUP(E14,Chrausek,2,FALSE)</f>
        <v>Tapolca Rockwool VSE</v>
      </c>
      <c r="I14" s="52" t="str">
        <f>VLOOKUP(J14,Chrausek,2,FALSE)</f>
        <v>ASE II. Paks</v>
      </c>
      <c r="J14" s="56">
        <v>3</v>
      </c>
      <c r="K14" s="57" t="s">
        <v>44</v>
      </c>
      <c r="L14" s="56">
        <v>4</v>
      </c>
      <c r="M14" s="52" t="str">
        <f t="shared" si="0"/>
        <v>Decs 1990</v>
      </c>
    </row>
    <row r="15" spans="2:13" ht="12.75">
      <c r="B15" s="41"/>
      <c r="C15" s="42"/>
      <c r="D15" s="42"/>
      <c r="E15" s="58"/>
      <c r="F15" s="41"/>
      <c r="I15" s="45"/>
      <c r="J15" s="59"/>
      <c r="K15" s="59"/>
      <c r="L15" s="59"/>
      <c r="M15" s="45"/>
    </row>
    <row r="16" spans="2:13" ht="12.75">
      <c r="B16" s="50" t="s">
        <v>2</v>
      </c>
      <c r="C16" s="50"/>
      <c r="D16" s="42"/>
      <c r="E16" s="58"/>
      <c r="F16" s="51" t="str">
        <f>VLOOKUP(4,naptár,2,FALSE)</f>
        <v>2014. november 16.</v>
      </c>
      <c r="I16" s="50" t="s">
        <v>1</v>
      </c>
      <c r="J16" s="60"/>
      <c r="K16" s="61"/>
      <c r="L16" s="61"/>
      <c r="M16" s="51" t="str">
        <f>VLOOKUP(9,naptár,2,FALSE)</f>
        <v>2015. március 01.</v>
      </c>
    </row>
    <row r="17" spans="1:13" ht="12.75">
      <c r="A17" s="54"/>
      <c r="B17" s="52" t="str">
        <f>VLOOKUP(C17,Chrausek,2,FALSE)</f>
        <v>SZ-A STE</v>
      </c>
      <c r="C17" s="56">
        <v>10</v>
      </c>
      <c r="D17" s="57" t="s">
        <v>44</v>
      </c>
      <c r="E17" s="56">
        <v>6</v>
      </c>
      <c r="F17" s="52" t="str">
        <f>VLOOKUP(E17,Chrausek,2,FALSE)</f>
        <v>Tapolca Rockwool VSE</v>
      </c>
      <c r="I17" s="52" t="str">
        <f>VLOOKUP(J17,Chrausek,2,FALSE)</f>
        <v>Decs 1990</v>
      </c>
      <c r="J17" s="56">
        <v>4</v>
      </c>
      <c r="K17" s="57" t="s">
        <v>44</v>
      </c>
      <c r="L17" s="56">
        <v>10</v>
      </c>
      <c r="M17" s="52" t="str">
        <f t="shared" si="0"/>
        <v>SZ-A STE</v>
      </c>
    </row>
    <row r="18" spans="2:13" ht="12.75">
      <c r="B18" s="52" t="str">
        <f>VLOOKUP(C18,Chrausek,2,FALSE)</f>
        <v>Aquaprofit-NTSK II.</v>
      </c>
      <c r="C18" s="56">
        <v>7</v>
      </c>
      <c r="D18" s="57" t="s">
        <v>44</v>
      </c>
      <c r="E18" s="56">
        <v>5</v>
      </c>
      <c r="F18" s="52" t="str">
        <f>VLOOKUP(E18,Chrausek,2,FALSE)</f>
        <v>Z.Csuti-Hydrocomp SK</v>
      </c>
      <c r="I18" s="52" t="str">
        <f>VLOOKUP(J18,Chrausek,2,FALSE)</f>
        <v>Z.Csuti-Hydrocomp SK</v>
      </c>
      <c r="J18" s="56">
        <v>5</v>
      </c>
      <c r="K18" s="57" t="s">
        <v>44</v>
      </c>
      <c r="L18" s="56">
        <v>3</v>
      </c>
      <c r="M18" s="52" t="str">
        <f t="shared" si="0"/>
        <v>ASE II. Paks</v>
      </c>
    </row>
    <row r="19" spans="2:13" ht="12.75">
      <c r="B19" s="52" t="str">
        <f>VLOOKUP(C19,Chrausek,2,FALSE)</f>
        <v>Viadukt Biatorbágy</v>
      </c>
      <c r="C19" s="56">
        <v>8</v>
      </c>
      <c r="D19" s="57" t="s">
        <v>44</v>
      </c>
      <c r="E19" s="56">
        <v>4</v>
      </c>
      <c r="F19" s="52" t="str">
        <f>VLOOKUP(E19,Chrausek,2,FALSE)</f>
        <v>Decs 1990</v>
      </c>
      <c r="I19" s="52" t="str">
        <f>VLOOKUP(J19,Chrausek,2,FALSE)</f>
        <v>Tapolca Rockwool VSE</v>
      </c>
      <c r="J19" s="56">
        <v>6</v>
      </c>
      <c r="K19" s="57" t="s">
        <v>44</v>
      </c>
      <c r="L19" s="56">
        <v>2</v>
      </c>
      <c r="M19" s="52" t="str">
        <f t="shared" si="0"/>
        <v>Balatonfüredi SC</v>
      </c>
    </row>
    <row r="20" spans="2:13" ht="12.75">
      <c r="B20" s="52" t="str">
        <f>VLOOKUP(C20,Chrausek,2,FALSE)</f>
        <v>Győri Elektromos</v>
      </c>
      <c r="C20" s="56">
        <v>9</v>
      </c>
      <c r="D20" s="57" t="s">
        <v>44</v>
      </c>
      <c r="E20" s="56">
        <v>3</v>
      </c>
      <c r="F20" s="52" t="str">
        <f>VLOOKUP(E20,Chrausek,2,FALSE)</f>
        <v>ASE II. Paks</v>
      </c>
      <c r="H20" s="54"/>
      <c r="I20" s="52" t="str">
        <f>VLOOKUP(J20,Chrausek,2,FALSE)</f>
        <v>Aquaprofit-NTSK II.</v>
      </c>
      <c r="J20" s="56">
        <v>7</v>
      </c>
      <c r="K20" s="57" t="s">
        <v>44</v>
      </c>
      <c r="L20" s="56">
        <v>1</v>
      </c>
      <c r="M20" s="52" t="str">
        <f t="shared" si="0"/>
        <v>Komlói BSK</v>
      </c>
    </row>
    <row r="21" spans="2:13" ht="12.75">
      <c r="B21" s="52" t="str">
        <f>VLOOKUP(C21,Chrausek,2,FALSE)</f>
        <v>Komlói BSK</v>
      </c>
      <c r="C21" s="56">
        <v>1</v>
      </c>
      <c r="D21" s="57" t="s">
        <v>44</v>
      </c>
      <c r="E21" s="56">
        <v>2</v>
      </c>
      <c r="F21" s="52" t="str">
        <f>VLOOKUP(E21,Chrausek,2,FALSE)</f>
        <v>Balatonfüredi SC</v>
      </c>
      <c r="I21" s="52" t="str">
        <f>VLOOKUP(J21,Chrausek,2,FALSE)</f>
        <v>Viadukt Biatorbágy</v>
      </c>
      <c r="J21" s="56">
        <v>8</v>
      </c>
      <c r="K21" s="57" t="s">
        <v>44</v>
      </c>
      <c r="L21" s="56">
        <v>9</v>
      </c>
      <c r="M21" s="52" t="str">
        <f t="shared" si="0"/>
        <v>Győri Elektromos</v>
      </c>
    </row>
    <row r="22" spans="2:13" ht="12.75">
      <c r="B22" s="41"/>
      <c r="C22" s="62"/>
      <c r="D22" s="62"/>
      <c r="E22" s="62"/>
      <c r="F22" s="41"/>
      <c r="I22" s="41"/>
      <c r="J22" s="62"/>
      <c r="K22" s="59"/>
      <c r="L22" s="59"/>
      <c r="M22" s="41"/>
    </row>
    <row r="23" spans="2:13" ht="12.75">
      <c r="B23" s="50" t="s">
        <v>4</v>
      </c>
      <c r="C23" s="60"/>
      <c r="D23" s="63"/>
      <c r="E23" s="63"/>
      <c r="F23" s="51" t="str">
        <f>VLOOKUP(5,naptár,2,FALSE)</f>
        <v>2014. november 30.</v>
      </c>
      <c r="I23" s="50" t="s">
        <v>3</v>
      </c>
      <c r="J23" s="60"/>
      <c r="K23" s="61"/>
      <c r="L23" s="61"/>
      <c r="M23" s="51" t="str">
        <f>VLOOKUP(10,naptár,2,FALSE)</f>
        <v>2015. március 22.</v>
      </c>
    </row>
    <row r="24" spans="1:13" ht="12.75">
      <c r="A24" s="54"/>
      <c r="B24" s="52" t="str">
        <f>VLOOKUP(C24,Chrausek,2,FALSE)</f>
        <v>Balatonfüredi SC</v>
      </c>
      <c r="C24" s="56">
        <v>2</v>
      </c>
      <c r="D24" s="57" t="s">
        <v>44</v>
      </c>
      <c r="E24" s="56">
        <v>10</v>
      </c>
      <c r="F24" s="52" t="str">
        <f>VLOOKUP(E24,Chrausek,2,FALSE)</f>
        <v>SZ-A STE</v>
      </c>
      <c r="I24" s="52" t="str">
        <f>VLOOKUP(J24,Chrausek,2,FALSE)</f>
        <v>SZ-A STE</v>
      </c>
      <c r="J24" s="56">
        <v>10</v>
      </c>
      <c r="K24" s="57" t="s">
        <v>44</v>
      </c>
      <c r="L24" s="56">
        <v>9</v>
      </c>
      <c r="M24" s="52" t="str">
        <f>VLOOKUP(L24,Chrausek,2,FALSE)</f>
        <v>Győri Elektromos</v>
      </c>
    </row>
    <row r="25" spans="2:13" ht="12.75">
      <c r="B25" s="52" t="str">
        <f>VLOOKUP(C25,Chrausek,2,FALSE)</f>
        <v>ASE II. Paks</v>
      </c>
      <c r="C25" s="56">
        <v>3</v>
      </c>
      <c r="D25" s="57" t="s">
        <v>44</v>
      </c>
      <c r="E25" s="56">
        <v>1</v>
      </c>
      <c r="F25" s="52" t="str">
        <f>VLOOKUP(E25,Chrausek,2,FALSE)</f>
        <v>Komlói BSK</v>
      </c>
      <c r="I25" s="52" t="str">
        <f>VLOOKUP(J25,Chrausek,2,FALSE)</f>
        <v>Komlói BSK</v>
      </c>
      <c r="J25" s="56">
        <v>1</v>
      </c>
      <c r="K25" s="57" t="s">
        <v>44</v>
      </c>
      <c r="L25" s="56">
        <v>8</v>
      </c>
      <c r="M25" s="52" t="str">
        <f>VLOOKUP(L25,Chrausek,2,FALSE)</f>
        <v>Viadukt Biatorbágy</v>
      </c>
    </row>
    <row r="26" spans="2:13" ht="12.75">
      <c r="B26" s="52" t="str">
        <f>VLOOKUP(C26,Chrausek,2,FALSE)</f>
        <v>Decs 1990</v>
      </c>
      <c r="C26" s="56">
        <v>4</v>
      </c>
      <c r="D26" s="57" t="s">
        <v>44</v>
      </c>
      <c r="E26" s="56">
        <v>9</v>
      </c>
      <c r="F26" s="52" t="str">
        <f>VLOOKUP(E26,Chrausek,2,FALSE)</f>
        <v>Győri Elektromos</v>
      </c>
      <c r="I26" s="52" t="str">
        <f>VLOOKUP(J26,Chrausek,2,FALSE)</f>
        <v>Balatonfüredi SC</v>
      </c>
      <c r="J26" s="56">
        <v>2</v>
      </c>
      <c r="K26" s="57" t="s">
        <v>44</v>
      </c>
      <c r="L26" s="56">
        <v>7</v>
      </c>
      <c r="M26" s="52" t="str">
        <f>VLOOKUP(L26,Chrausek,2,FALSE)</f>
        <v>Aquaprofit-NTSK II.</v>
      </c>
    </row>
    <row r="27" spans="2:13" ht="12.75">
      <c r="B27" s="52" t="str">
        <f>VLOOKUP(C27,Chrausek,2,FALSE)</f>
        <v>Z.Csuti-Hydrocomp SK</v>
      </c>
      <c r="C27" s="56">
        <v>5</v>
      </c>
      <c r="D27" s="57" t="s">
        <v>44</v>
      </c>
      <c r="E27" s="56">
        <v>8</v>
      </c>
      <c r="F27" s="52" t="str">
        <f>VLOOKUP(E27,Chrausek,2,FALSE)</f>
        <v>Viadukt Biatorbágy</v>
      </c>
      <c r="I27" s="52" t="str">
        <f>VLOOKUP(J27,Chrausek,2,FALSE)</f>
        <v>ASE II. Paks</v>
      </c>
      <c r="J27" s="56">
        <v>3</v>
      </c>
      <c r="K27" s="57" t="s">
        <v>44</v>
      </c>
      <c r="L27" s="56">
        <v>6</v>
      </c>
      <c r="M27" s="52" t="str">
        <f>VLOOKUP(L27,Chrausek,2,FALSE)</f>
        <v>Tapolca Rockwool VSE</v>
      </c>
    </row>
    <row r="28" spans="2:13" ht="12.75">
      <c r="B28" s="52" t="str">
        <f>VLOOKUP(C28,Chrausek,2,FALSE)</f>
        <v>Tapolca Rockwool VSE</v>
      </c>
      <c r="C28" s="56">
        <v>6</v>
      </c>
      <c r="D28" s="57" t="s">
        <v>44</v>
      </c>
      <c r="E28" s="56">
        <v>7</v>
      </c>
      <c r="F28" s="52" t="str">
        <f>VLOOKUP(E28,Chrausek,2,FALSE)</f>
        <v>Aquaprofit-NTSK II.</v>
      </c>
      <c r="I28" s="52" t="str">
        <f>VLOOKUP(J28,Chrausek,2,FALSE)</f>
        <v>Decs 1990</v>
      </c>
      <c r="J28" s="56">
        <v>4</v>
      </c>
      <c r="K28" s="57" t="s">
        <v>44</v>
      </c>
      <c r="L28" s="56">
        <v>5</v>
      </c>
      <c r="M28" s="52" t="str">
        <f>VLOOKUP(L28,Chrausek,2,FALSE)</f>
        <v>Z.Csuti-Hydrocomp SK</v>
      </c>
    </row>
    <row r="29" spans="2:13" ht="12.75">
      <c r="B29" s="41"/>
      <c r="C29" s="62"/>
      <c r="D29" s="62"/>
      <c r="E29" s="62"/>
      <c r="F29" s="41"/>
      <c r="I29" s="41"/>
      <c r="J29" s="62"/>
      <c r="K29" s="59"/>
      <c r="L29" s="59"/>
      <c r="M29" s="41"/>
    </row>
    <row r="30" spans="2:13" ht="12.75">
      <c r="B30" s="50" t="s">
        <v>6</v>
      </c>
      <c r="C30" s="60"/>
      <c r="D30" s="63"/>
      <c r="E30" s="63"/>
      <c r="F30" s="51" t="str">
        <f>VLOOKUP(6,naptár,2,FALSE)</f>
        <v>2014. december 14.</v>
      </c>
      <c r="I30" s="50" t="s">
        <v>5</v>
      </c>
      <c r="J30" s="60"/>
      <c r="K30" s="61"/>
      <c r="L30" s="61"/>
      <c r="M30" s="51" t="str">
        <f>VLOOKUP(11,naptár,2,FALSE)</f>
        <v>2015. április 26.</v>
      </c>
    </row>
    <row r="31" spans="1:13" ht="12.75">
      <c r="A31" s="54"/>
      <c r="B31" s="52" t="str">
        <f>VLOOKUP(C31,Chrausek,2,FALSE)</f>
        <v>SZ-A STE</v>
      </c>
      <c r="C31" s="56">
        <v>10</v>
      </c>
      <c r="D31" s="57" t="s">
        <v>44</v>
      </c>
      <c r="E31" s="56">
        <v>7</v>
      </c>
      <c r="F31" s="52" t="str">
        <f>VLOOKUP(E31,Chrausek,2,FALSE)</f>
        <v>Aquaprofit-NTSK II.</v>
      </c>
      <c r="H31" s="54"/>
      <c r="I31" s="52" t="str">
        <f>VLOOKUP(J31,Chrausek,2,FALSE)</f>
        <v>Z.Csuti-Hydrocomp SK</v>
      </c>
      <c r="J31" s="56">
        <v>5</v>
      </c>
      <c r="K31" s="57" t="s">
        <v>44</v>
      </c>
      <c r="L31" s="56">
        <v>10</v>
      </c>
      <c r="M31" s="52" t="str">
        <f>VLOOKUP(L31,Chrausek,2,FALSE)</f>
        <v>SZ-A STE</v>
      </c>
    </row>
    <row r="32" spans="2:13" ht="12.75">
      <c r="B32" s="52" t="str">
        <f>VLOOKUP(C32,Chrausek,2,FALSE)</f>
        <v>Viadukt Biatorbágy</v>
      </c>
      <c r="C32" s="56">
        <v>8</v>
      </c>
      <c r="D32" s="57" t="s">
        <v>44</v>
      </c>
      <c r="E32" s="56">
        <v>6</v>
      </c>
      <c r="F32" s="52" t="str">
        <f>VLOOKUP(E32,Chrausek,2,FALSE)</f>
        <v>Tapolca Rockwool VSE</v>
      </c>
      <c r="I32" s="52" t="str">
        <f>VLOOKUP(J32,Chrausek,2,FALSE)</f>
        <v>Tapolca Rockwool VSE</v>
      </c>
      <c r="J32" s="56">
        <v>6</v>
      </c>
      <c r="K32" s="57" t="s">
        <v>44</v>
      </c>
      <c r="L32" s="56">
        <v>4</v>
      </c>
      <c r="M32" s="52" t="str">
        <f>VLOOKUP(L32,Chrausek,2,FALSE)</f>
        <v>Decs 1990</v>
      </c>
    </row>
    <row r="33" spans="2:13" ht="12.75">
      <c r="B33" s="52" t="str">
        <f>VLOOKUP(C33,Chrausek,2,FALSE)</f>
        <v>Győri Elektromos</v>
      </c>
      <c r="C33" s="56">
        <v>9</v>
      </c>
      <c r="D33" s="57" t="s">
        <v>44</v>
      </c>
      <c r="E33" s="56">
        <v>5</v>
      </c>
      <c r="F33" s="52" t="str">
        <f>VLOOKUP(E33,Chrausek,2,FALSE)</f>
        <v>Z.Csuti-Hydrocomp SK</v>
      </c>
      <c r="H33" s="54"/>
      <c r="I33" s="52" t="str">
        <f>VLOOKUP(J33,Chrausek,2,FALSE)</f>
        <v>Aquaprofit-NTSK II.</v>
      </c>
      <c r="J33" s="56">
        <v>7</v>
      </c>
      <c r="K33" s="57" t="s">
        <v>44</v>
      </c>
      <c r="L33" s="56">
        <v>3</v>
      </c>
      <c r="M33" s="52" t="str">
        <f>VLOOKUP(L33,Chrausek,2,FALSE)</f>
        <v>ASE II. Paks</v>
      </c>
    </row>
    <row r="34" spans="2:13" ht="12.75">
      <c r="B34" s="52" t="str">
        <f>VLOOKUP(C34,Chrausek,2,FALSE)</f>
        <v>Komlói BSK</v>
      </c>
      <c r="C34" s="56">
        <v>1</v>
      </c>
      <c r="D34" s="57" t="s">
        <v>44</v>
      </c>
      <c r="E34" s="56">
        <v>4</v>
      </c>
      <c r="F34" s="52" t="str">
        <f>VLOOKUP(E34,Chrausek,2,FALSE)</f>
        <v>Decs 1990</v>
      </c>
      <c r="H34" s="54"/>
      <c r="I34" s="52" t="str">
        <f>VLOOKUP(J34,Chrausek,2,FALSE)</f>
        <v>Viadukt Biatorbágy</v>
      </c>
      <c r="J34" s="56">
        <v>8</v>
      </c>
      <c r="K34" s="57" t="s">
        <v>44</v>
      </c>
      <c r="L34" s="56">
        <v>2</v>
      </c>
      <c r="M34" s="52" t="str">
        <f>VLOOKUP(L34,Chrausek,2,FALSE)</f>
        <v>Balatonfüredi SC</v>
      </c>
    </row>
    <row r="35" spans="2:13" ht="12.75">
      <c r="B35" s="52" t="str">
        <f>VLOOKUP(C35,Chrausek,2,FALSE)</f>
        <v>Balatonfüredi SC</v>
      </c>
      <c r="C35" s="56">
        <v>2</v>
      </c>
      <c r="D35" s="57" t="s">
        <v>44</v>
      </c>
      <c r="E35" s="56">
        <v>3</v>
      </c>
      <c r="F35" s="52" t="str">
        <f>VLOOKUP(E35,Chrausek,2,FALSE)</f>
        <v>ASE II. Paks</v>
      </c>
      <c r="H35" s="54"/>
      <c r="I35" s="52" t="str">
        <f>VLOOKUP(J35,Chrausek,2,FALSE)</f>
        <v>Győri Elektromos</v>
      </c>
      <c r="J35" s="56">
        <v>9</v>
      </c>
      <c r="K35" s="57" t="s">
        <v>44</v>
      </c>
      <c r="L35" s="56">
        <v>1</v>
      </c>
      <c r="M35" s="52" t="str">
        <f>VLOOKUP(L35,Chrausek,2,FALSE)</f>
        <v>Komlói BSK</v>
      </c>
    </row>
    <row r="36" spans="2:13" ht="12.75">
      <c r="B36" s="41"/>
      <c r="C36" s="42"/>
      <c r="D36" s="42"/>
      <c r="E36" s="42"/>
      <c r="F36" s="41"/>
      <c r="I36" s="41"/>
      <c r="J36" s="42"/>
      <c r="M36" s="41"/>
    </row>
    <row r="37" spans="2:14" ht="12.75">
      <c r="B37" s="50" t="s">
        <v>8</v>
      </c>
      <c r="C37" s="50"/>
      <c r="D37" s="42"/>
      <c r="E37" s="42"/>
      <c r="F37" s="51" t="str">
        <f>VLOOKUP(7,naptár,2,FALSE)</f>
        <v>2015. január 25.</v>
      </c>
      <c r="I37" s="65"/>
      <c r="J37" s="65"/>
      <c r="K37" s="47"/>
      <c r="L37" s="47"/>
      <c r="M37" s="66"/>
      <c r="N37" s="17"/>
    </row>
    <row r="38" spans="1:14" ht="12.75">
      <c r="A38" s="54"/>
      <c r="B38" s="52" t="str">
        <f>VLOOKUP(C38,Chrausek,2,FALSE)</f>
        <v>ASE II. Paks</v>
      </c>
      <c r="C38" s="56">
        <v>3</v>
      </c>
      <c r="D38" s="57" t="s">
        <v>44</v>
      </c>
      <c r="E38" s="56">
        <v>10</v>
      </c>
      <c r="F38" s="52" t="str">
        <f>VLOOKUP(E38,Chrausek,2,FALSE)</f>
        <v>SZ-A STE</v>
      </c>
      <c r="H38" s="54"/>
      <c r="I38" s="45"/>
      <c r="J38" s="46"/>
      <c r="K38" s="46"/>
      <c r="L38" s="46"/>
      <c r="M38" s="45"/>
      <c r="N38" s="17"/>
    </row>
    <row r="39" spans="1:14" ht="12.75">
      <c r="A39" s="54"/>
      <c r="B39" s="52" t="str">
        <f>VLOOKUP(C39,Chrausek,2,FALSE)</f>
        <v>Decs 1990</v>
      </c>
      <c r="C39" s="56">
        <v>4</v>
      </c>
      <c r="D39" s="57" t="s">
        <v>44</v>
      </c>
      <c r="E39" s="56">
        <v>2</v>
      </c>
      <c r="F39" s="52" t="str">
        <f>VLOOKUP(E39,Chrausek,2,FALSE)</f>
        <v>Balatonfüredi SC</v>
      </c>
      <c r="H39" s="54"/>
      <c r="I39" s="45"/>
      <c r="J39" s="46"/>
      <c r="K39" s="46"/>
      <c r="L39" s="46"/>
      <c r="M39" s="45"/>
      <c r="N39" s="17"/>
    </row>
    <row r="40" spans="2:14" ht="12.75">
      <c r="B40" s="52" t="str">
        <f>VLOOKUP(C40,Chrausek,2,FALSE)</f>
        <v>Z.Csuti-Hydrocomp SK</v>
      </c>
      <c r="C40" s="56">
        <v>5</v>
      </c>
      <c r="D40" s="57" t="s">
        <v>44</v>
      </c>
      <c r="E40" s="56">
        <v>1</v>
      </c>
      <c r="F40" s="52" t="str">
        <f>VLOOKUP(E40,Chrausek,2,FALSE)</f>
        <v>Komlói BSK</v>
      </c>
      <c r="H40" s="54"/>
      <c r="I40" s="45"/>
      <c r="J40" s="46"/>
      <c r="K40" s="46"/>
      <c r="L40" s="46"/>
      <c r="M40" s="45"/>
      <c r="N40" s="17"/>
    </row>
    <row r="41" spans="2:14" ht="12.75">
      <c r="B41" s="52" t="str">
        <f>VLOOKUP(C41,Chrausek,2,FALSE)</f>
        <v>Tapolca Rockwool VSE</v>
      </c>
      <c r="C41" s="56">
        <v>6</v>
      </c>
      <c r="D41" s="57" t="s">
        <v>44</v>
      </c>
      <c r="E41" s="56">
        <v>9</v>
      </c>
      <c r="F41" s="52" t="str">
        <f>VLOOKUP(E41,Chrausek,2,FALSE)</f>
        <v>Győri Elektromos</v>
      </c>
      <c r="I41" s="45"/>
      <c r="J41" s="46"/>
      <c r="K41" s="46"/>
      <c r="L41" s="46"/>
      <c r="M41" s="45"/>
      <c r="N41" s="17"/>
    </row>
    <row r="42" spans="2:14" ht="12.75">
      <c r="B42" s="52" t="str">
        <f>VLOOKUP(C42,Chrausek,2,FALSE)</f>
        <v>Aquaprofit-NTSK II.</v>
      </c>
      <c r="C42" s="56">
        <v>7</v>
      </c>
      <c r="D42" s="57" t="s">
        <v>44</v>
      </c>
      <c r="E42" s="56">
        <v>8</v>
      </c>
      <c r="F42" s="52" t="str">
        <f>VLOOKUP(E42,Chrausek,2,FALSE)</f>
        <v>Viadukt Biatorbágy</v>
      </c>
      <c r="I42" s="45"/>
      <c r="J42" s="46"/>
      <c r="K42" s="46"/>
      <c r="L42" s="46"/>
      <c r="M42" s="45"/>
      <c r="N42" s="17"/>
    </row>
    <row r="43" spans="2:14" ht="12.75">
      <c r="B43" s="41"/>
      <c r="C43" s="42"/>
      <c r="D43" s="42"/>
      <c r="E43" s="42"/>
      <c r="F43" s="41"/>
      <c r="I43" s="65"/>
      <c r="J43" s="65"/>
      <c r="K43" s="47"/>
      <c r="L43" s="47"/>
      <c r="M43" s="66"/>
      <c r="N43" s="17"/>
    </row>
    <row r="44" spans="9:14" ht="12.75">
      <c r="I44" s="45"/>
      <c r="J44" s="46"/>
      <c r="K44" s="46"/>
      <c r="L44" s="46"/>
      <c r="M44" s="45"/>
      <c r="N44" s="17"/>
    </row>
    <row r="45" spans="1:14" ht="12.75">
      <c r="A45" s="54"/>
      <c r="I45" s="45"/>
      <c r="J45" s="46"/>
      <c r="K45" s="46"/>
      <c r="L45" s="46"/>
      <c r="M45" s="45"/>
      <c r="N45" s="17"/>
    </row>
    <row r="46" spans="1:14" ht="12.75">
      <c r="A46" s="54"/>
      <c r="I46" s="45"/>
      <c r="J46" s="46"/>
      <c r="K46" s="46"/>
      <c r="L46" s="46"/>
      <c r="M46" s="45"/>
      <c r="N46" s="17"/>
    </row>
    <row r="47" spans="1:14" ht="12.75">
      <c r="A47" s="54"/>
      <c r="I47" s="45"/>
      <c r="J47" s="46"/>
      <c r="K47" s="46"/>
      <c r="L47" s="46"/>
      <c r="M47" s="45"/>
      <c r="N47" s="17"/>
    </row>
    <row r="48" spans="9:14" ht="12.75">
      <c r="I48" s="45"/>
      <c r="J48" s="46"/>
      <c r="K48" s="46"/>
      <c r="L48" s="46"/>
      <c r="M48" s="45"/>
      <c r="N48" s="17"/>
    </row>
    <row r="49" spans="1:14" ht="12.75">
      <c r="A49" s="54"/>
      <c r="I49" s="45"/>
      <c r="J49" s="46"/>
      <c r="K49" s="46"/>
      <c r="L49" s="46"/>
      <c r="M49" s="45"/>
      <c r="N49" s="17"/>
    </row>
    <row r="50" spans="9:14" ht="12.75">
      <c r="I50" s="45"/>
      <c r="J50" s="46"/>
      <c r="K50" s="47"/>
      <c r="L50" s="47"/>
      <c r="M50" s="45"/>
      <c r="N50" s="17"/>
    </row>
  </sheetData>
  <sheetProtection password="C4A3" sheet="1" objects="1" scenarios="1"/>
  <printOptions horizontalCentered="1" verticalCentered="1"/>
  <pageMargins left="0.07874015748031496" right="0.07874015748031496" top="0.3937007874015748" bottom="0.3937007874015748" header="0.5118110236220472" footer="0.5118110236220472"/>
  <pageSetup horizontalDpi="300" verticalDpi="300" orientation="portrait" paperSize="9" r:id="rId1"/>
  <headerFooter alignWithMargins="0">
    <oddHeader>&amp;LMagyar Sakkszövetség&amp;CCharousek csoport&amp;R2014/15
</oddHeader>
    <oddFooter>&amp;L1055 Budapest Falk M. 10.&amp;Ce-mail: chess@chess.hu &amp;R06-1-473-2360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MSSZ</cp:lastModifiedBy>
  <cp:lastPrinted>2014-08-04T10:42:07Z</cp:lastPrinted>
  <dcterms:created xsi:type="dcterms:W3CDTF">2000-09-08T09:37:27Z</dcterms:created>
  <dcterms:modified xsi:type="dcterms:W3CDTF">2014-08-04T10:52:08Z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-432848854</vt:i4>
  </property>
  <property fmtid="{D5CDD505-2E9C-101B-9397-08002B2CF9AE}" pid="3" name="_EmailSubject">
    <vt:lpwstr>táblázatok</vt:lpwstr>
  </property>
  <property fmtid="{D5CDD505-2E9C-101B-9397-08002B2CF9AE}" pid="4" name="_AuthorEmail">
    <vt:lpwstr>postmaster@chess.t-online.hu</vt:lpwstr>
  </property>
  <property fmtid="{D5CDD505-2E9C-101B-9397-08002B2CF9AE}" pid="5" name="_AuthorEmailDisplayName">
    <vt:lpwstr>Magyar Sakkszövetség</vt:lpwstr>
  </property>
  <property fmtid="{D5CDD505-2E9C-101B-9397-08002B2CF9AE}" pid="6" name="_PreviousAdHocReviewCycleID">
    <vt:i4>-1759826643</vt:i4>
  </property>
  <property fmtid="{D5CDD505-2E9C-101B-9397-08002B2CF9AE}" pid="7" name="_ReviewingToolsShownOnce">
    <vt:lpwstr/>
  </property>
</Properties>
</file>